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875" activeTab="0"/>
  </bookViews>
  <sheets>
    <sheet name="6THANG 2022" sheetId="1" r:id="rId1"/>
    <sheet name="4. Huy dong von DT (tr.đ)" sheetId="2" state="hidden" r:id="rId2"/>
    <sheet name="6. DMDA" sheetId="3" state="hidden" r:id="rId3"/>
  </sheets>
  <definedNames>
    <definedName name="CRITERIA" localSheetId="2">'6. DMDA'!#REF!</definedName>
    <definedName name="_xlnm.Print_Area" localSheetId="0">'6THANG 2022'!$A$1:$K$117</definedName>
    <definedName name="_xlnm.Print_Titles" localSheetId="2">'6. DMDA'!$5:$7</definedName>
    <definedName name="_xlnm.Print_Titles" localSheetId="0">'6THANG 2022'!$A:$K,'6THANG 2022'!$4:$5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phamquynh</author>
  </authors>
  <commentList>
    <comment ref="D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Trong đó lúa đặc sản là 2.000 ha</t>
        </r>
      </text>
    </comment>
    <comment ref="D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Trong đó lúa đặc sản, chất lượng cao đạt 90%</t>
        </r>
      </text>
    </comment>
    <comment ref="D86" authorId="1">
      <text>
        <r>
          <rPr>
            <b/>
            <sz val="9"/>
            <rFont val="Tahoma"/>
            <family val="2"/>
          </rPr>
          <t>phamquynh:</t>
        </r>
        <r>
          <rPr>
            <sz val="9"/>
            <rFont val="Tahoma"/>
            <family val="2"/>
          </rPr>
          <t xml:space="preserve">
theo chỉ tiêu Sở KH giao năm 2022</t>
        </r>
      </text>
    </comment>
    <comment ref="D10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2,5%</t>
        </r>
      </text>
    </comment>
    <comment ref="D1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3,5%</t>
        </r>
      </text>
    </comment>
    <comment ref="G10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2,5%</t>
        </r>
      </text>
    </comment>
    <comment ref="G1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3,5%</t>
        </r>
      </text>
    </comment>
  </commentList>
</comments>
</file>

<file path=xl/comments3.xml><?xml version="1.0" encoding="utf-8"?>
<comments xmlns="http://schemas.openxmlformats.org/spreadsheetml/2006/main">
  <authors>
    <author>HOME</author>
  </authors>
  <commentList>
    <comment ref="V144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Đầu năm 5.000
Bổ sung kết dư 1.130</t>
        </r>
      </text>
    </comment>
  </commentList>
</comments>
</file>

<file path=xl/sharedStrings.xml><?xml version="1.0" encoding="utf-8"?>
<sst xmlns="http://schemas.openxmlformats.org/spreadsheetml/2006/main" count="1118" uniqueCount="532">
  <si>
    <t>TT</t>
  </si>
  <si>
    <t>Ghi chú</t>
  </si>
  <si>
    <t>Đầu tư xây dựng trụ sở làm việc mới của Huyện ủy Mỹ Tú, tỉnh Sóc Trăng</t>
  </si>
  <si>
    <t>Thảm bê tông nhựa đường Mạc Đỉnh Chi</t>
  </si>
  <si>
    <t>Đường Rạch Rê</t>
  </si>
  <si>
    <t>Đường Phan Văn Hùng</t>
  </si>
  <si>
    <t>Mở rộng đường Lê Hồng Phong</t>
  </si>
  <si>
    <t>Đầu tư Thiết bị Sao lưu và phục hồi dữ liệu cho hệ thống mạng của Văn phòng UBND tỉnh Sóc Trăng</t>
  </si>
  <si>
    <t>Trích 30% tiền SDĐ để thành lập Trung tâm Phát triển Quỹ đất theo NĐ 69</t>
  </si>
  <si>
    <t>Nhà ở học viên Trường QSĐP</t>
  </si>
  <si>
    <t>Địa điểm xây dựng</t>
  </si>
  <si>
    <t>Năng lực thiết kế</t>
  </si>
  <si>
    <t>TPST</t>
  </si>
  <si>
    <t>Ngã Năm</t>
  </si>
  <si>
    <t>Châu Thành</t>
  </si>
  <si>
    <t>Mỹ Tú</t>
  </si>
  <si>
    <t>Kế Sách</t>
  </si>
  <si>
    <t>Mỹ Xuyên</t>
  </si>
  <si>
    <t>Long Phú</t>
  </si>
  <si>
    <t>Thạnh Trị</t>
  </si>
  <si>
    <t>Cải tạo, mở rộng trụ sở Sở Tư pháp</t>
  </si>
  <si>
    <t>14 nhà</t>
  </si>
  <si>
    <t>Nhà làm việc xã đội</t>
  </si>
  <si>
    <t>Đường số 01 nối vào khu hành chính huyện Ngã Năm</t>
  </si>
  <si>
    <t>2009-2010</t>
  </si>
  <si>
    <t>803,4md</t>
  </si>
  <si>
    <t>Khu hành chính huyện Châu Thành</t>
  </si>
  <si>
    <t xml:space="preserve">Trần Đề </t>
  </si>
  <si>
    <t>Khu hành chính xã Châu Hưng</t>
  </si>
  <si>
    <t>Khu hành chính huyện Trần Đề</t>
  </si>
  <si>
    <t>Mã ngành</t>
  </si>
  <si>
    <t>Khác</t>
  </si>
  <si>
    <t>I</t>
  </si>
  <si>
    <t>II</t>
  </si>
  <si>
    <t>III</t>
  </si>
  <si>
    <t>IV</t>
  </si>
  <si>
    <t>V</t>
  </si>
  <si>
    <t>ĐVT: Triệu đồng.</t>
  </si>
  <si>
    <t>STT</t>
  </si>
  <si>
    <t>Danh mục dự án</t>
  </si>
  <si>
    <t>Thời gian KC - HT</t>
  </si>
  <si>
    <t>Số QĐ</t>
  </si>
  <si>
    <t>Điện khí hóa các khu dân cư trên địa bàn huyện Thạnh Trị</t>
  </si>
  <si>
    <t>4.717hộ</t>
  </si>
  <si>
    <t>2010-2011</t>
  </si>
  <si>
    <t>Vốn đối ứng ODA- 14.569</t>
  </si>
  <si>
    <t>DA Khu trú đậu tránh bão cho tàu cá tại Kinh Ba, huyện Long Phú, tỉnh Sóc Trăng</t>
  </si>
  <si>
    <t>400 Chiếc x 600 CV</t>
  </si>
  <si>
    <t>2007-2011</t>
  </si>
  <si>
    <t>Đường liên xã Thiện Mỹ - An Hiệp</t>
  </si>
  <si>
    <t>8 km</t>
  </si>
  <si>
    <t>Đường Mỹ Quới - Rọc Lá</t>
  </si>
  <si>
    <t>3,4 km</t>
  </si>
  <si>
    <t>Cầu qua sông Maspero</t>
  </si>
  <si>
    <t xml:space="preserve"> Cầu 85m, đường dài 914,4 m</t>
  </si>
  <si>
    <t>2010-2012</t>
  </si>
  <si>
    <t>Dự án Đường tỉnh 04 tỉnh Sóc Trăng thuộc Hợp phần C, Dự án Phát triển cơ sở hạ tầng giao thông ĐBSCL (Dự án WB5)</t>
  </si>
  <si>
    <t>15,3km</t>
  </si>
  <si>
    <t>2009-2011</t>
  </si>
  <si>
    <t>B</t>
  </si>
  <si>
    <t>Vốn đối ứng ODA- 43.426</t>
  </si>
  <si>
    <t>Hạ tầng kỹ thuật Khu hành chính huyện Châu Thành</t>
  </si>
  <si>
    <t>2010-2013</t>
  </si>
  <si>
    <t>Đường vào Khu hành chính huyện Châu Thành</t>
  </si>
  <si>
    <t>791,5m</t>
  </si>
  <si>
    <t>Dự án xây dựng Cổng thông tin điện tử của tỉnh để phục vụ người dân và doanh nghiệp</t>
  </si>
  <si>
    <t>1 cổng tích hợp, 30 cổng th.phần</t>
  </si>
  <si>
    <t>Trụ sở Sở Thông tin và Truyền thông</t>
  </si>
  <si>
    <t>1.594,84m2</t>
  </si>
  <si>
    <t>Dự án PTGD THCS cho vùng khó khăn nhất</t>
  </si>
  <si>
    <t>Vốn đối ứng ODA</t>
  </si>
  <si>
    <t>Trường THPT Lai Hòa</t>
  </si>
  <si>
    <t>Vĩnh Châu</t>
  </si>
  <si>
    <t xml:space="preserve"> 21 phòng</t>
  </si>
  <si>
    <t>Trường THPT An Lạc Thôn</t>
  </si>
  <si>
    <t>21 phòng</t>
  </si>
  <si>
    <t>Nhà máy xử lý chất thải rắn TPST và các vùng lân cận, tỉnh Sóc Trăng</t>
  </si>
  <si>
    <t>MX-MT</t>
  </si>
  <si>
    <t>100 tấn/ ngày</t>
  </si>
  <si>
    <t>2009-2012</t>
  </si>
  <si>
    <t>Vốn đối ứng ODA- 32.144</t>
  </si>
  <si>
    <t>Nhà thi đấu tổng hợp</t>
  </si>
  <si>
    <t>2.500 chỗ ngồi, DT
5.964 m2</t>
  </si>
  <si>
    <t>Trang thiết bị phòng thí nghiệm công nghệ sinh học, phân tích hóa lý, vi sinh</t>
  </si>
  <si>
    <t>Nhà làm việc các phòng ban huyện Kế Sách</t>
  </si>
  <si>
    <t>1.829m2</t>
  </si>
  <si>
    <t>Trụ sở Sở Lao động Thương binh và Xã hội</t>
  </si>
  <si>
    <t>1.372m2</t>
  </si>
  <si>
    <t>Đường Nguyễn Huệ (huyện Vĩnh Châu)</t>
  </si>
  <si>
    <t>Khoa học công nghệ</t>
  </si>
  <si>
    <t>010</t>
  </si>
  <si>
    <t>Lắp đặt hệ thống đèn chiếu sáng công cộng đoạn từ Khu dân cư Minh Châu đến ngã ba An Trạch</t>
  </si>
  <si>
    <t>QĐ đầu tư dự án</t>
  </si>
  <si>
    <t>2011-2013</t>
  </si>
  <si>
    <t>Dự án Cung cấp trang thiết bị y tế cho Trung tâm Kiểm nghiệm thuốc - MP - TP</t>
  </si>
  <si>
    <t>2011-2012</t>
  </si>
  <si>
    <t>Cống Xẻo Muối</t>
  </si>
  <si>
    <t>2011-2015</t>
  </si>
  <si>
    <t>Trung tâm y tế dự phòng huyện Kế Sách</t>
  </si>
  <si>
    <t>Trung tâm y tế dự phòng huyện Mỹ Tú</t>
  </si>
  <si>
    <t>Kè khắc phục sạt lở bờ sông huyện Kế Sách</t>
  </si>
  <si>
    <t>Kè chống sạt lở sông Ngã Năm</t>
  </si>
  <si>
    <t>Kè chống sạt lở kênh Xáng-Phụng Hiệp</t>
  </si>
  <si>
    <t>Dự án thanh niên xây cầu nông thôn thay thế cầu khỉ</t>
  </si>
  <si>
    <t>Các huyện</t>
  </si>
  <si>
    <t>708-QĐ/TWĐTN</t>
  </si>
  <si>
    <t>Nhà làm việc tạm cơ quan Công an huyện Trần Đề</t>
  </si>
  <si>
    <t>Vốn đối ứng dự án của Trung ương Đoàn</t>
  </si>
  <si>
    <t>Lũy kế giải ngân đến hết năm 2009</t>
  </si>
  <si>
    <t>Ước vốn thanh toán năm 2010</t>
  </si>
  <si>
    <t>Kế hoạch năm 2011</t>
  </si>
  <si>
    <t>A</t>
  </si>
  <si>
    <t>Dự án chuyển tiếp</t>
  </si>
  <si>
    <t>Dự án khởi công mới</t>
  </si>
  <si>
    <t>GPMB xây dựng Trung tâm huấn luyện nghiệp vụ Công an tỉnh</t>
  </si>
  <si>
    <r>
      <t xml:space="preserve">Đối ứng Chương trình KCHTLH </t>
    </r>
    <r>
      <rPr>
        <sz val="14"/>
        <rFont val="Times New Roman"/>
        <family val="1"/>
      </rPr>
      <t>(tối thiểu 35%)</t>
    </r>
  </si>
  <si>
    <t>Trả nợ Kiên cố hoá kênh mương</t>
  </si>
  <si>
    <t>Chuẩn bị đầu tư</t>
  </si>
  <si>
    <t>Hỗ trợ doanh nghiệp</t>
  </si>
  <si>
    <t>KẾ HOẠCH VỐN ĐẦU TƯ XÂY DỰNG CƠ BẢN NĂM 2011</t>
  </si>
  <si>
    <t>Khu hành chính tỉnh Sóc Trăng</t>
  </si>
  <si>
    <t>TĐ hoàn tạm ứng NSTW 100 tỷ đồng</t>
  </si>
  <si>
    <t>SLMB 57.313m2, đường 14.742,3m2</t>
  </si>
  <si>
    <t>NGÂN SÁCH TỈNH QUẢN LÝ</t>
  </si>
  <si>
    <t>Dự án Xây dựng cơ sở dữ liệu địa chính</t>
  </si>
  <si>
    <t>Đầu tư theo Nghị quyết số 21-NQ/TW ngày 20/01/2003 của Bộ Chính trị</t>
  </si>
  <si>
    <t>Đầu tư hạ tầng du lịch</t>
  </si>
  <si>
    <t>Đầu tư hạ tầng khu công nghiệp</t>
  </si>
  <si>
    <t>Hỗ trợ vốn đối ứng các dự án ODA</t>
  </si>
  <si>
    <t>Đầu tư khu tránh trú bão tàu thuyền</t>
  </si>
  <si>
    <t>Đề án ứng dụng CNTT trong hoạt động cơ quan Nhà nước, Chương trình phát triển phần mềm và nội dung số</t>
  </si>
  <si>
    <t>Đầu tư hạ tầng huyện mới chia tách</t>
  </si>
  <si>
    <t>Đầu tư hạ tầng nuôi trồng thủy sản, hạ tầng giống thủy sản, cây trồng vật nuôi và cây lâm nghiệp</t>
  </si>
  <si>
    <t>Đầu tư hỗ trợ đồng bào dân tộc thiểu số nghèo theo Quyết định số 74/2008/QĐ-TTg</t>
  </si>
  <si>
    <t>Hỗ trợ khác</t>
  </si>
  <si>
    <t>Kè chống sạt lở kênh Xáng Châu Hưng - kênh Bào Cát - kênh Cô Tư, thị trấn Hưng Lợi, huyện Thạnh Trị, tỉnh Sóc Trăng</t>
  </si>
  <si>
    <t>Đường nối từ ngã ba Chín Đô đến giáp tuyến Nam Sông Hậu</t>
  </si>
  <si>
    <t>Nhà làm việc tạm Khu hành chính huyện Trần Đề</t>
  </si>
  <si>
    <t>Đường đến trung tâm xã Long Tân (đoạn 2km nối với huyện Mỹ Tú)</t>
  </si>
  <si>
    <t>1,806km</t>
  </si>
  <si>
    <t>Vốn đối ứng ODA- 18.520</t>
  </si>
  <si>
    <t>Đường 30/4 (đoạn từ BV Lao - Đường tỉnh 934)</t>
  </si>
  <si>
    <t>TPST-MX</t>
  </si>
  <si>
    <t>3,19 km</t>
  </si>
  <si>
    <t>Dự án đầu tư xây dựng, nâng cấp hạ tầng vùng sản xuất cá tra, tỉnh Sóc Trăng</t>
  </si>
  <si>
    <t>KS, CT, LP, CLD</t>
  </si>
  <si>
    <t>500 ha</t>
  </si>
  <si>
    <t>Đường nối từ Quốc lộ 91C đến khu du lịch Hồ bể</t>
  </si>
  <si>
    <t>Khu công nghiệp Trần Đề</t>
  </si>
  <si>
    <t>Hỗ trợ xây dựng trụ sở xã</t>
  </si>
  <si>
    <t>Hỗ trợ đầu tư phủ sóng phát thanh truyền hình</t>
  </si>
  <si>
    <t>20kw</t>
  </si>
  <si>
    <t>Sân vận động tỉnh</t>
  </si>
  <si>
    <t>Hồ bơi thi đấu</t>
  </si>
  <si>
    <t>Nghĩa trang liệt sĩ tỉnh</t>
  </si>
  <si>
    <t>Đầu tư Chương trình đê biển từ Quảng Ngãi đến Kiên Giang</t>
  </si>
  <si>
    <t>1.814md</t>
  </si>
  <si>
    <t>Nhà tạm Ban Chỉ huy Quân sự huyện Trần Đề</t>
  </si>
  <si>
    <t>Nhà tạm Ban Chỉ huy Quân sự huyện Long Phú</t>
  </si>
  <si>
    <t>Đầu tư thực hiện Quyết định số 33/2007/QĐ-TTg ngày 25/3/2007 và Quyết định số 1342/QĐ-TTg ngày 25/8/2009 của Thủ tướng Chính phủ về định canh định cư</t>
  </si>
  <si>
    <t>Trung tâm chăm sóc SKSS tỉnh Sóc Trăng</t>
  </si>
  <si>
    <t>220</t>
  </si>
  <si>
    <t>Trần Đề</t>
  </si>
  <si>
    <t>15.347m2</t>
  </si>
  <si>
    <t>2.473md</t>
  </si>
  <si>
    <t>2.269md+ 01cầu+cống</t>
  </si>
  <si>
    <t>Nâng cấp đường, hệ thống thoát nước và lắp đặt hệ thống đèn chiếu sáng trung tâm thị trấn Lịch Hội Thượng</t>
  </si>
  <si>
    <t>Trung tâm y tế dự phòng huyện Vĩnh Châu</t>
  </si>
  <si>
    <t>Bổ sung vốn cho huyện Long Phú do hụt chi cho các dự án trên địa bàn huyện Trần Đề khi chia tách huyện</t>
  </si>
  <si>
    <t>Bổ sung vốn cho huyện Mỹ Xuyên do hụt chi cho các dự án trên địa bàn huyện Trần Đề khi chia tách huyện</t>
  </si>
  <si>
    <t>NGÂN SÁCH TỈNH TRỢ CẤP CÓ MỤC TIÊU CHO NGÂN SÁCH HUYỆN</t>
  </si>
  <si>
    <t>PHÂN CẤP NGÂN SÁCH HUYỆN, THÀNH PHỐ</t>
  </si>
  <si>
    <t>Nâng cấp, mở rộng đường Trần Hưng Đạo, đoạn từ Phú Lợi đến ngã ba Trà Tim, TPST</t>
  </si>
  <si>
    <t>2,022km</t>
  </si>
  <si>
    <t>Máy phát hình màu 10kw kép</t>
  </si>
  <si>
    <t>Đầu tư các trung tâm y tế tỉnh, huyện</t>
  </si>
  <si>
    <t>Đường Nguyễn Huệ - Hoàng Diệu</t>
  </si>
  <si>
    <t>Đường Đồng Khởi - 3/2</t>
  </si>
  <si>
    <t>Đầu tư theo Quyết định 1592/2009/QĐ-TTg ngày 12/10/2009 của TTCP về hỗ trợ đất sản xuất và nước sinh hoạt cho đồng bào dân tộc thiểu số</t>
  </si>
  <si>
    <t>Hoa viên thành phố Sóc Trăng</t>
  </si>
  <si>
    <t>Đầu tư theo Quyết định 193 (về vốn di dân khẩn cấp ra khỏi vùng sạt lở đất, lũ ống, lũ quét và ổn định di dân tự do)</t>
  </si>
  <si>
    <t>Dự án Qui hoạch sắp xếp, bố trí lại dân cư khắc phục hậu quả khu vực bị thiên tai và phòng tránh thiên tai xã Nhơn Mỹ, huyện Kế Sách</t>
  </si>
  <si>
    <t>Dự án sắp xếp, bố trí dân cư vùng đặc biệt khó khăn xã Vĩnh Qưới, huyện Ngã Năm</t>
  </si>
  <si>
    <t>GN 6 tháng đầu năm 2010</t>
  </si>
  <si>
    <t>Sửa chữa Văn phòng Ban Chỉ đạo Phòng chống tham nhũng tỉnh Sóc Trăng</t>
  </si>
  <si>
    <t>Sửa chữa nhà làm việc Văn phòng UBND tỉnh</t>
  </si>
  <si>
    <t>Dự án nhóm A</t>
  </si>
  <si>
    <t>VỐN CÂN ĐỐI NGÂN SÁCH ĐỊA PHƯƠNG</t>
  </si>
  <si>
    <t>A.1</t>
  </si>
  <si>
    <t>A.2</t>
  </si>
  <si>
    <t>A.3</t>
  </si>
  <si>
    <t>Giáo dục và Đào tạo</t>
  </si>
  <si>
    <t>Dự án nhóm B</t>
  </si>
  <si>
    <t>Dự án nhóm C</t>
  </si>
  <si>
    <t>Công cộng</t>
  </si>
  <si>
    <t>A.4</t>
  </si>
  <si>
    <t>A.5</t>
  </si>
  <si>
    <t>Quản lý nhà nước</t>
  </si>
  <si>
    <t>A.6</t>
  </si>
  <si>
    <t>VỐN HỖ TRỢ CÓ MỤC TIÊU TỪ NGÂN SÁCH TRUNG ƯƠNG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</si>
  <si>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</si>
  <si>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</si>
  <si>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</si>
  <si>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</si>
  <si>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</si>
  <si>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</si>
  <si>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</si>
  <si>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</si>
  <si>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</si>
  <si>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</si>
  <si>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</si>
  <si>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</si>
  <si>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</si>
  <si>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</si>
  <si>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</si>
  <si>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</si>
  <si>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</si>
  <si>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Vốn đối ứng ODA-13.006</t>
  </si>
  <si>
    <t>TỔNG CỘNG (A+B)</t>
  </si>
  <si>
    <t>Ngày tháng phê duyệt</t>
  </si>
  <si>
    <t>Cơ quan phê duyệt</t>
  </si>
  <si>
    <t>Tổng mức đầu tư</t>
  </si>
  <si>
    <t>Tổng số</t>
  </si>
  <si>
    <t>Tr.đó vốn nước ngoài</t>
  </si>
  <si>
    <t>Thực hiện đến 30/6/2010</t>
  </si>
  <si>
    <t>Khối lượng hoàn thành</t>
  </si>
  <si>
    <t>Cấp phát</t>
  </si>
  <si>
    <t>Vốn nước ngoài</t>
  </si>
  <si>
    <t>Vốn trong nước</t>
  </si>
  <si>
    <t>Ước thực hiện đến 31/12/2010</t>
  </si>
  <si>
    <t/>
  </si>
  <si>
    <t>30/10/2009</t>
  </si>
  <si>
    <t>30/10/2008</t>
  </si>
  <si>
    <t xml:space="preserve"> 10/8/2009</t>
  </si>
  <si>
    <t>31/10/2008</t>
  </si>
  <si>
    <t xml:space="preserve"> 31/3/2010</t>
  </si>
  <si>
    <t>27/10/2009</t>
  </si>
  <si>
    <t xml:space="preserve"> 15/6/2009</t>
  </si>
  <si>
    <t xml:space="preserve"> 24/6/2010</t>
  </si>
  <si>
    <t xml:space="preserve"> 28/4/2010</t>
  </si>
  <si>
    <t xml:space="preserve"> 02/7/2010</t>
  </si>
  <si>
    <t xml:space="preserve"> 30/7/2009</t>
  </si>
  <si>
    <t>28/10/2009</t>
  </si>
  <si>
    <t xml:space="preserve"> 11/5/2010</t>
  </si>
  <si>
    <t xml:space="preserve"> 01/4/2010</t>
  </si>
  <si>
    <t>27/10/2008</t>
  </si>
  <si>
    <t>31/10/2009</t>
  </si>
  <si>
    <t xml:space="preserve"> 31/3/2009</t>
  </si>
  <si>
    <t xml:space="preserve"> 23/6/2010</t>
  </si>
  <si>
    <t>03/02/2009</t>
  </si>
  <si>
    <t>22/12/2008</t>
  </si>
  <si>
    <t xml:space="preserve"> 11/5/2008</t>
  </si>
  <si>
    <t xml:space="preserve"> 21/4/2010</t>
  </si>
  <si>
    <t xml:space="preserve"> 11/4/2009</t>
  </si>
  <si>
    <t xml:space="preserve"> 22/7/2009</t>
  </si>
  <si>
    <t>29/10/2009</t>
  </si>
  <si>
    <t xml:space="preserve"> 10/6/2009</t>
  </si>
  <si>
    <t xml:space="preserve">1434/QĐHC-CTUBND </t>
  </si>
  <si>
    <t xml:space="preserve">1435/QĐHC-CTUBND </t>
  </si>
  <si>
    <t xml:space="preserve">1313/QĐHC-CTUBND </t>
  </si>
  <si>
    <t xml:space="preserve">1429/QĐHC-CTUBND </t>
  </si>
  <si>
    <t>1309/QĐHC-CTUBND</t>
  </si>
  <si>
    <t xml:space="preserve">1323/QĐHC-CTUBND </t>
  </si>
  <si>
    <t>265</t>
  </si>
  <si>
    <t>642</t>
  </si>
  <si>
    <t>399</t>
  </si>
  <si>
    <t>673</t>
  </si>
  <si>
    <t xml:space="preserve">1412 </t>
  </si>
  <si>
    <t>468</t>
  </si>
  <si>
    <t>271</t>
  </si>
  <si>
    <t xml:space="preserve">1427 </t>
  </si>
  <si>
    <t xml:space="preserve">1273/QĐHC-CTUBND, </t>
  </si>
  <si>
    <t>46/QĐ-UBND</t>
  </si>
  <si>
    <t xml:space="preserve">216/QĐHC-CTUBND </t>
  </si>
  <si>
    <t xml:space="preserve">1681/QĐHC-CTUBND </t>
  </si>
  <si>
    <t>1386/QĐHC-CTUBND</t>
  </si>
  <si>
    <t>369</t>
  </si>
  <si>
    <t>677</t>
  </si>
  <si>
    <t>1475/QĐHC-CTUBND</t>
  </si>
  <si>
    <t>905/QĐHC-CTUBND</t>
  </si>
  <si>
    <t xml:space="preserve">1421/QĐHC-CTUBND </t>
  </si>
  <si>
    <t xml:space="preserve">1423 </t>
  </si>
  <si>
    <t xml:space="preserve">1439/QĐHC-CTUBND </t>
  </si>
  <si>
    <t>1295/QĐHC-CTUBND</t>
  </si>
  <si>
    <t xml:space="preserve">1438/QĐHC-CTUBND </t>
  </si>
  <si>
    <t>UBND TPST</t>
  </si>
  <si>
    <t>427/QĐHC-CTUBND</t>
  </si>
  <si>
    <t>Biểu số 4</t>
  </si>
  <si>
    <t>ĐẦU TƯ PHÁT TRIỂN</t>
  </si>
  <si>
    <t>Đơn vị: Tỷ đồng</t>
  </si>
  <si>
    <t>Chỉ tiêu</t>
  </si>
  <si>
    <t>Thực hiện năm 2009</t>
  </si>
  <si>
    <t>TH 6 tháng năm 2010</t>
  </si>
  <si>
    <t>N¨m 2010</t>
  </si>
  <si>
    <t>So sánh (%)</t>
  </si>
  <si>
    <t xml:space="preserve">Kế hoạch
</t>
  </si>
  <si>
    <t>¦íc thùc hiÖn</t>
  </si>
  <si>
    <t>¦íc TH 2010/TH 2009</t>
  </si>
  <si>
    <t>KH năm 2011/Ước TH 2010</t>
  </si>
  <si>
    <t>5=3/1</t>
  </si>
  <si>
    <t>6=4/3</t>
  </si>
  <si>
    <t>TỔNG SỐ</t>
  </si>
  <si>
    <t>Vốn đầu tư phát triển do địa phương quản lý</t>
  </si>
  <si>
    <t>Vốn ngân sách nhà nước</t>
  </si>
  <si>
    <r>
      <t>-</t>
    </r>
    <r>
      <rPr>
        <sz val="12"/>
        <rFont val="Times New Roman"/>
        <family val="1"/>
      </rPr>
      <t xml:space="preserve"> Vốn trong nước</t>
    </r>
  </si>
  <si>
    <t>- Vốn nước ngoài (ODA)</t>
  </si>
  <si>
    <t>Vốn trái phiếu chính phủ</t>
  </si>
  <si>
    <t>Vốn tín dụng đầu tư phát triển của nhà nước</t>
  </si>
  <si>
    <t>- Vốn nước ngoài</t>
  </si>
  <si>
    <t>Vốn đầu tư của các doanh nghiệp nhà nước</t>
  </si>
  <si>
    <t>- Từ khấu hao cơ bản</t>
  </si>
  <si>
    <t>- Từ lợi tức sau thuế</t>
  </si>
  <si>
    <t>- Bán trái phiếu, cổ phiếu</t>
  </si>
  <si>
    <t>- Vay thương mại</t>
  </si>
  <si>
    <t>- Góp vốn liên doanh nước ngoài</t>
  </si>
  <si>
    <t>Vốn đầu tư của dân cư và doanh nghiệp ngoài quốc doanh</t>
  </si>
  <si>
    <t>Vốn đầu tư trực tiếp nước ngoài (FDI)</t>
  </si>
  <si>
    <t>- Tương đương (đơn vị: Triệu USD)</t>
  </si>
  <si>
    <t>Trong đó</t>
  </si>
  <si>
    <t>Bên Việt Nam</t>
  </si>
  <si>
    <t>Bên nước ngoài</t>
  </si>
  <si>
    <t>Các nguồn vốn khác</t>
  </si>
  <si>
    <t>- Trong đó: Đầu tư từ nguồn Thu xổ số kiến thiết</t>
  </si>
  <si>
    <t>Vốn đầu tư phát triển trên địa bàn do bộ, ngành trung ương quản lý</t>
  </si>
  <si>
    <t>Chia theo nguồn vốn</t>
  </si>
  <si>
    <t xml:space="preserve"> - Vốn ngân sách nhà nước</t>
  </si>
  <si>
    <t xml:space="preserve"> - Vốn tín dụng đầu tư phát triển của nhà nước</t>
  </si>
  <si>
    <t xml:space="preserve"> - Vốn khác</t>
  </si>
  <si>
    <t>Chia theo đơn vị quản lý</t>
  </si>
  <si>
    <t>a</t>
  </si>
  <si>
    <t xml:space="preserve"> Bộ, ngành …….</t>
  </si>
  <si>
    <t>b</t>
  </si>
  <si>
    <t xml:space="preserve"> Bộ, ngành ………</t>
  </si>
  <si>
    <t xml:space="preserve"> (chia tương tự như trên)</t>
  </si>
  <si>
    <t>Ghi chú:</t>
  </si>
  <si>
    <t>- Giá trị vốn đầu tư được tính theo giá hiện hành</t>
  </si>
  <si>
    <t>- Vốn đầu tư trực tiếp nước ngoài (FDI) chỉ tính phần vốn nước ngoài.</t>
  </si>
  <si>
    <t xml:space="preserve"> - Bờ Kè chợ Nhơn Mỹ</t>
  </si>
  <si>
    <t>3.364m</t>
  </si>
  <si>
    <t>A.7</t>
  </si>
  <si>
    <t>An ninh - Quốc phòng</t>
  </si>
  <si>
    <t>Kè chống sạt lở bờ sông Vĩnh Châu, huyện Vĩnh Châu, tỉnh Sóc Trăng</t>
  </si>
  <si>
    <t>1.743,5m</t>
  </si>
  <si>
    <t>3,8km</t>
  </si>
  <si>
    <t>3.088m</t>
  </si>
  <si>
    <t>349m</t>
  </si>
  <si>
    <t>Nguồn vốn ngân sách nhà nước do địa phương quản lý</t>
  </si>
  <si>
    <t>UBND huyện VC</t>
  </si>
  <si>
    <t>Trung ương Đoàn</t>
  </si>
  <si>
    <t>Tỉnh Sóc Trăng</t>
  </si>
  <si>
    <t>Cải tạo trụ sở làm việc Công an tỉnh (phần phát sinh)</t>
  </si>
  <si>
    <t>Nhà làm việc Ban Chỉ huy Đại đội 19</t>
  </si>
  <si>
    <t>293 m2+sân đường 1200m2</t>
  </si>
  <si>
    <t>Bờ kè đường Võ Thị Sáu, huyện Mỹ Tú</t>
  </si>
  <si>
    <t>Giao thông</t>
  </si>
  <si>
    <t>2.097m</t>
  </si>
  <si>
    <t>Nông nghiệp</t>
  </si>
  <si>
    <t>Nâng cấp, mở rộng Đường Hồ Nước Ngọt (đoạn từ giáp đường Hùng Vương đến cầu qua kênh 30/4), phường 6, thành phố Sóc Trăng</t>
  </si>
  <si>
    <t>Hoàn tạm ứng NS</t>
  </si>
  <si>
    <t>Cụm trạm Khuyến nông, Khuyến ngư, Bảo vệ thực vật và Thú y huyện Cù Lao Dung và Vĩnh Châu</t>
  </si>
  <si>
    <t>CLD, VC</t>
  </si>
  <si>
    <t>Đê biển từ cầu Mỹ Thanh 1 đến cầu Mỹ Thanh 2, huyện Vĩnh Châu, tỉnh Sóc Trăng (giai đoạn 1)</t>
  </si>
  <si>
    <t>21.240md, rộng 6m</t>
  </si>
  <si>
    <t>1.1</t>
  </si>
  <si>
    <t>Đê biển từ cầu Mỹ Thanh 2 đến ranh Bạc Liêu</t>
  </si>
  <si>
    <t>1.2</t>
  </si>
  <si>
    <t>Đường vào Khu hành chính huyện Trần Đề</t>
  </si>
  <si>
    <t>1 km</t>
  </si>
  <si>
    <t>Trụ sở Đảng ủy - UBND các xã</t>
  </si>
  <si>
    <t>11 xã, phường</t>
  </si>
  <si>
    <t>Biểu số 06</t>
  </si>
  <si>
    <t>*</t>
  </si>
  <si>
    <t>Tấn</t>
  </si>
  <si>
    <t>Trồng trọt</t>
  </si>
  <si>
    <t xml:space="preserve"> -</t>
  </si>
  <si>
    <t xml:space="preserve"> +</t>
  </si>
  <si>
    <t>Diện tích gieo trồng</t>
  </si>
  <si>
    <t>Ha</t>
  </si>
  <si>
    <t>Năng suất</t>
  </si>
  <si>
    <t>Sản lượng</t>
  </si>
  <si>
    <t>Màu lương thực</t>
  </si>
  <si>
    <t>Diện tích</t>
  </si>
  <si>
    <t>Màu thực phẩm</t>
  </si>
  <si>
    <t>Hành tím</t>
  </si>
  <si>
    <t>Cây công nghiệp ngắn ngày</t>
  </si>
  <si>
    <t>Chăn nuôi</t>
  </si>
  <si>
    <t>Con</t>
  </si>
  <si>
    <t>TĐ</t>
  </si>
  <si>
    <t>Diện tích nuôi tôm</t>
  </si>
  <si>
    <t>Các sản phẩm chủ yếu</t>
  </si>
  <si>
    <t>Gạo xay xát</t>
  </si>
  <si>
    <t>Hộ</t>
  </si>
  <si>
    <t>%</t>
  </si>
  <si>
    <t>Học sinh đầu năm học</t>
  </si>
  <si>
    <t>Học sinh</t>
  </si>
  <si>
    <t>Mẫu giáo, nhà trẻ</t>
  </si>
  <si>
    <t>Phổ thông</t>
  </si>
  <si>
    <t>Tiểu học</t>
  </si>
  <si>
    <t>Trung học cơ sở</t>
  </si>
  <si>
    <t>1.3</t>
  </si>
  <si>
    <t>Phổ cập giáo dục tiểu học</t>
  </si>
  <si>
    <t>Người</t>
  </si>
  <si>
    <t>1.4</t>
  </si>
  <si>
    <t>Phổ cập giáo dục THCS</t>
  </si>
  <si>
    <t>1.5</t>
  </si>
  <si>
    <t>Giải quyết việc làm mới</t>
  </si>
  <si>
    <t>Số hộ nghèo giảm trong năm</t>
  </si>
  <si>
    <t>Tỷ lệ cơ sở sản xuất đạt tiêu chuẩn môi trường</t>
  </si>
  <si>
    <t>-</t>
  </si>
  <si>
    <t>VII</t>
  </si>
  <si>
    <t>Muối hột</t>
  </si>
  <si>
    <t>Hàn tiện, cơ khí</t>
  </si>
  <si>
    <t>Nước đá</t>
  </si>
  <si>
    <t>Tr.đồng</t>
  </si>
  <si>
    <t>Diện tích nuôi cá các loại và thủy sản khác</t>
  </si>
  <si>
    <t>Triệu đồng</t>
  </si>
  <si>
    <t>Tuyển chọn gọi công dân nhập ngũ</t>
  </si>
  <si>
    <t>Tỷ lệ dân quân tự vệ được huấn luyện</t>
  </si>
  <si>
    <t>Hành tím (TP)</t>
  </si>
  <si>
    <t>Hành tím (giống)</t>
  </si>
  <si>
    <t>3.1</t>
  </si>
  <si>
    <t>3.2</t>
  </si>
  <si>
    <t>2.1</t>
  </si>
  <si>
    <t>2.2</t>
  </si>
  <si>
    <t>2.3</t>
  </si>
  <si>
    <t>2.4</t>
  </si>
  <si>
    <t>2.5</t>
  </si>
  <si>
    <t>Tiêu chí</t>
  </si>
  <si>
    <t>VI</t>
  </si>
  <si>
    <t>VIII</t>
  </si>
  <si>
    <t>IX</t>
  </si>
  <si>
    <t>Tổng sản lượng</t>
  </si>
  <si>
    <t>Mẫu giáo</t>
  </si>
  <si>
    <t>Nhà trẻ</t>
  </si>
  <si>
    <t>Giải quyết khiếu nại, tố cáo theo quy định</t>
  </si>
  <si>
    <t>Sản lượng nuôi trồng</t>
  </si>
  <si>
    <t>Tỷ đồng</t>
  </si>
  <si>
    <t>GTSX công nghiệp (giá so sánh năm 2010)</t>
  </si>
  <si>
    <t>Tổng đàn gia súc</t>
  </si>
  <si>
    <t xml:space="preserve">Củ cải muối </t>
  </si>
  <si>
    <t>+ Sản lượng cá và các loại và thủy sản khác</t>
  </si>
  <si>
    <t>1.6</t>
  </si>
  <si>
    <t>Tỷ lệ xã đạt phổ cập giáo dục</t>
  </si>
  <si>
    <t>Tổng mức bán lẻ hàng hóa và doanh thu dịch vụ tiêu dùng xã hội</t>
  </si>
  <si>
    <t>Tổng số giường bệnh</t>
  </si>
  <si>
    <t>Bảo hiểm xã hội</t>
  </si>
  <si>
    <t>- Đàn heo, dê</t>
  </si>
  <si>
    <t>4.1</t>
  </si>
  <si>
    <t>4.2</t>
  </si>
  <si>
    <t>4.3</t>
  </si>
  <si>
    <t xml:space="preserve">Sản lượng khai thác biển </t>
  </si>
  <si>
    <t>Tỷ lệ xã, phường đạt Bộ tiêu chí quốc gia về y tế xã</t>
  </si>
  <si>
    <t>Tỷ lệ người tham gia bảo hiểm y tế</t>
  </si>
  <si>
    <t>"</t>
  </si>
  <si>
    <t>Tỷ lệ thu gom và xử lý chất thải rắn sinh hoạt khu dân cư nông thôn đạt tiêu chuẩn môi trường</t>
  </si>
  <si>
    <t>Tỷ lệ thu gom và xử lý chất thải nguy hại</t>
  </si>
  <si>
    <t xml:space="preserve">Tỷ lệ hộ dân nông thôn sử dụng nước hợp vệ sinh </t>
  </si>
  <si>
    <t>Tỷ lệ trường đạt chuẩn Quốc gia</t>
  </si>
  <si>
    <t>Dạy nghề (kể cả tư nhân)</t>
  </si>
  <si>
    <t>+ Sản lượng tôm nuôi</t>
  </si>
  <si>
    <t>Hủ tiếu + bún</t>
  </si>
  <si>
    <t>Tỷ lệ cơ sở sản xuất mới xây dựng phải áp dụng công nghệ sạch hoặc được trang bị các thiết bị giảm ô nhiễm, xử lý chất thải</t>
  </si>
  <si>
    <t>Xây dựng lực lượng dân quân tự vệ theo quy mô tổ chức</t>
  </si>
  <si>
    <t>NGÀNH NÔNG NGHIỆP</t>
  </si>
  <si>
    <t xml:space="preserve">Cây lúa </t>
  </si>
  <si>
    <t>Diện tích thu hoạch</t>
  </si>
  <si>
    <t>Tấn/Ha</t>
  </si>
  <si>
    <t>Tỷ lệ lúa đặc sản, chất lượng cao</t>
  </si>
  <si>
    <t>Diện tích màu cả năm</t>
  </si>
  <si>
    <t>TĐ: Dây thuốc cá</t>
  </si>
  <si>
    <t>Ngành thủy sản</t>
  </si>
  <si>
    <t>Diện tích nuôi thủy sản</t>
  </si>
  <si>
    <t>Tổng sản lượng thủy hải sản</t>
  </si>
  <si>
    <t>- Đàn trâu, bò</t>
  </si>
  <si>
    <t>Đàn gia cầm</t>
  </si>
  <si>
    <t>CÔNG NGHIỆP - TIỂU THỦ CÔNG NGHIỆP</t>
  </si>
  <si>
    <t>Trđ</t>
  </si>
  <si>
    <t>Chả cá</t>
  </si>
  <si>
    <t>Hàng may mặc</t>
  </si>
  <si>
    <t>1000 sp</t>
  </si>
  <si>
    <t>THƯƠNG MẠI - DỊCH VỤ</t>
  </si>
  <si>
    <t>THU NGÂN SÁCH NHÀ NƯỚC TRÊN ĐỊA BÀN</t>
  </si>
  <si>
    <t>VĂN HÓA - XÃ HỘI</t>
  </si>
  <si>
    <t>Trung học phổ thông</t>
  </si>
  <si>
    <t>Xóa mù chữ (15 đến 60 tuổi)</t>
  </si>
  <si>
    <t xml:space="preserve"> Y tế</t>
  </si>
  <si>
    <t>Tỷ lệ tiêm chủng đầy đủ 12 loại vaccine cho trẻ em dưới 1 tuổi</t>
  </si>
  <si>
    <t>Tỷ lệ trẻ em dưới 5 tuổi suy dinh dưỡng (thể cân nặng theo tuổi)</t>
  </si>
  <si>
    <t>Tỷ lệ Trạm y tế có bác sĩ phục vụ</t>
  </si>
  <si>
    <t>cái</t>
  </si>
  <si>
    <t>2.6</t>
  </si>
  <si>
    <t>Tổng số bác sĩ</t>
  </si>
  <si>
    <t>bác sĩ</t>
  </si>
  <si>
    <t xml:space="preserve"> - Tỷ lệ tham gia bảo hiểm y tế theo hộ gia đình</t>
  </si>
  <si>
    <t xml:space="preserve"> - Tỷ lệ tham gia bảo hiểm y tế bắt buộc</t>
  </si>
  <si>
    <t xml:space="preserve"> Tỷ lệ người tham gia BHXH của lực lượng lao động trong độ tuổi</t>
  </si>
  <si>
    <t xml:space="preserve"> - Tỷ lệ người tham gia BHXH bắt buộc</t>
  </si>
  <si>
    <t>Văn hóa - Thể thao - Du lịch</t>
  </si>
  <si>
    <t>Tổng số gia đình văn hóa mới</t>
  </si>
  <si>
    <t>Số người tập thể dục thể thao</t>
  </si>
  <si>
    <t>Số hộ gia đình thể thao</t>
  </si>
  <si>
    <t xml:space="preserve"> LAO ĐỘNG - DẠY NGHỀ - GIẢM NGHÈO</t>
  </si>
  <si>
    <t>Lao động đi làm việc có thời hạn theo hợp đồng ở nước ngoài</t>
  </si>
  <si>
    <t>Giảm tỷ lệ hộ nghèo đồng bào dân tộc Khmer</t>
  </si>
  <si>
    <t>MÔI TRƯỜNG</t>
  </si>
  <si>
    <t xml:space="preserve"> Tỷ lệ dân số được cung cấp nước sạch qua hệ thống cấp nước tập trung</t>
  </si>
  <si>
    <t xml:space="preserve"> Đô thị</t>
  </si>
  <si>
    <t xml:space="preserve"> Nông thôn</t>
  </si>
  <si>
    <t>Tỷ lệ thu gom và xử lý chất thải rắn sinh hoạt đô thị, công nghiệp, dịch vụ đạt chuẩn môi trường</t>
  </si>
  <si>
    <t>XÂY DỰNG CHÍNH QUYỀN VÀ AN NINH QUỐC PHÒNG</t>
  </si>
  <si>
    <t xml:space="preserve"> - Tỷ lệ người tham gia BHXH tự nguyện</t>
  </si>
  <si>
    <t xml:space="preserve"> * Giá trị sản phẩm thu hoạch trên 01 ha đất trồng trọt và nuôi trồng thủy sản</t>
  </si>
  <si>
    <t>Lao động được qua đào tạo</t>
  </si>
  <si>
    <t>Giáo dục - đào tạo</t>
  </si>
  <si>
    <t>XÂY DỰNG XÃ NÔNG THÔN MỚI NÂNG CAO</t>
  </si>
  <si>
    <t>TĐ: có 7.800 tấn lúa đặc sản</t>
  </si>
  <si>
    <t>Doanh thu kinh doanh thương mại</t>
  </si>
  <si>
    <t>Doanh thu kinh doanh ăn uống</t>
  </si>
  <si>
    <t>Doanh thu kinh doanh dịch vụ</t>
  </si>
  <si>
    <t xml:space="preserve"> Hòa Đông</t>
  </si>
  <si>
    <t>Phụ lục</t>
  </si>
  <si>
    <t>Số liệu Kinh tế - Xã hội 6 tháng đầu năm 2022 trên địa bàn thị xã Vĩnh Châu</t>
  </si>
  <si>
    <t>Thực hiện 6 tháng đầu năm 2021</t>
  </si>
  <si>
    <t>Thực hiện 6 tháng đầu năm 2022</t>
  </si>
  <si>
    <t>Ước thực hiện năm 2022</t>
  </si>
  <si>
    <t>Thực hiện 6 tháng năm 2022 so với KH năm 2022</t>
  </si>
  <si>
    <t>Kế hoạch năm 2022</t>
  </si>
  <si>
    <t>Thực hiện 6 tháng năm 2022 so với cùng kỳ</t>
  </si>
  <si>
    <t>Thực hiện cả năm so với Nghị quyết năm 2022</t>
  </si>
  <si>
    <t>Đơn vị tính</t>
  </si>
  <si>
    <t>Tỷ lệ so sánh (%)</t>
  </si>
  <si>
    <t>Cuối năm xét</t>
  </si>
</sst>
</file>

<file path=xl/styles.xml><?xml version="1.0" encoding="utf-8"?>
<styleSheet xmlns="http://schemas.openxmlformats.org/spreadsheetml/2006/main">
  <numFmts count="4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€_-;\-* #,##0.00\ _€_-;_-* &quot;-&quot;??\ _€_-;_-@_-"/>
    <numFmt numFmtId="181" formatCode="_(* #,##0_);_(* \(#,##0\);_(* &quot;-&quot;??_);_(@_)"/>
    <numFmt numFmtId="182" formatCode="#,##0.000"/>
    <numFmt numFmtId="183" formatCode="0.000"/>
    <numFmt numFmtId="184" formatCode="#,##0.00;[Red]#,##0.00"/>
    <numFmt numFmtId="185" formatCode="#,##0;[Red]#,##0"/>
    <numFmt numFmtId="186" formatCode="_-* #,##0.000_-;\-* #,##0.000_-;_-* &quot;-&quot;???_-;_-@_-"/>
    <numFmt numFmtId="187" formatCode="#,##0.0"/>
    <numFmt numFmtId="188" formatCode="0.0"/>
    <numFmt numFmtId="189" formatCode="00"/>
    <numFmt numFmtId="190" formatCode="_(* #,##0.0_);_(* \(#,##0.0\);_(* &quot;-&quot;?_);_(@_)"/>
    <numFmt numFmtId="191" formatCode="#.##0"/>
    <numFmt numFmtId="192" formatCode="_(* #.##0.00_);_(* \(#.##0.00\);_(* &quot;-&quot;??_);_(@_)"/>
    <numFmt numFmtId="193" formatCode="_(* #,##0.0_);_(* \(#,##0.0\);_(* &quot;-&quot;??_);_(@_)"/>
    <numFmt numFmtId="194" formatCode="_(* #,##0.000_);_(* \(#,##0.000\);_(* &quot;-&quot;??_);_(@_)"/>
    <numFmt numFmtId="195" formatCode="_-* #,##0.000\ _₫_-;\-* #,##0.000\ _₫_-;_-* &quot;-&quot;???\ _₫_-;_-@_-"/>
  </numFmts>
  <fonts count="82">
    <font>
      <sz val="10"/>
      <name val="Arial"/>
      <family val="0"/>
    </font>
    <font>
      <sz val="11"/>
      <color indexed="8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0"/>
      <name val=".VnArial NarrowH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4"/>
      <name val=".VnTime"/>
      <family val="2"/>
    </font>
    <font>
      <sz val="14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.VnTime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2"/>
      <color indexed="8"/>
      <name val="Times New Roman"/>
      <family val="1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sz val="11"/>
      <color theme="1"/>
      <name val="Calibri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5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82" applyFont="1" applyBorder="1" applyAlignment="1">
      <alignment horizontal="center" vertical="center" wrapText="1"/>
      <protection/>
    </xf>
    <xf numFmtId="181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 wrapText="1"/>
    </xf>
    <xf numFmtId="169" fontId="2" fillId="0" borderId="12" xfId="41" applyNumberFormat="1" applyFont="1" applyFill="1" applyBorder="1" applyAlignment="1">
      <alignment horizontal="right" vertical="center" wrapText="1"/>
    </xf>
    <xf numFmtId="181" fontId="2" fillId="0" borderId="12" xfId="41" applyNumberFormat="1" applyFont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181" fontId="2" fillId="32" borderId="12" xfId="41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181" fontId="2" fillId="0" borderId="12" xfId="41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1" fontId="3" fillId="0" borderId="12" xfId="41" applyNumberFormat="1" applyFont="1" applyBorder="1" applyAlignment="1">
      <alignment horizontal="right" vertical="center" wrapText="1"/>
    </xf>
    <xf numFmtId="3" fontId="2" fillId="0" borderId="13" xfId="41" applyNumberFormat="1" applyFont="1" applyBorder="1" applyAlignment="1">
      <alignment horizontal="center" vertical="center" wrapText="1"/>
    </xf>
    <xf numFmtId="3" fontId="2" fillId="0" borderId="12" xfId="80" applyNumberFormat="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169" fontId="2" fillId="0" borderId="12" xfId="41" applyNumberFormat="1" applyFont="1" applyFill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81" fontId="2" fillId="0" borderId="12" xfId="41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3" fillId="0" borderId="12" xfId="41" applyNumberFormat="1" applyFont="1" applyBorder="1" applyAlignment="1">
      <alignment horizontal="right" vertical="center" wrapText="1"/>
    </xf>
    <xf numFmtId="3" fontId="2" fillId="0" borderId="12" xfId="41" applyNumberFormat="1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 wrapText="1"/>
    </xf>
    <xf numFmtId="181" fontId="3" fillId="0" borderId="17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vertical="center" wrapText="1"/>
    </xf>
    <xf numFmtId="0" fontId="2" fillId="0" borderId="12" xfId="82" applyFont="1" applyFill="1" applyBorder="1" applyAlignment="1">
      <alignment horizontal="center" vertical="center" wrapText="1"/>
      <protection/>
    </xf>
    <xf numFmtId="3" fontId="2" fillId="0" borderId="13" xfId="41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169" fontId="4" fillId="0" borderId="12" xfId="41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181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81" fontId="3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181" fontId="2" fillId="0" borderId="2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3" fontId="2" fillId="0" borderId="2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181" fontId="11" fillId="0" borderId="12" xfId="41" applyNumberFormat="1" applyFont="1" applyBorder="1" applyAlignment="1">
      <alignment horizontal="right" vertical="center" wrapText="1"/>
    </xf>
    <xf numFmtId="181" fontId="3" fillId="0" borderId="12" xfId="0" applyNumberFormat="1" applyFont="1" applyBorder="1" applyAlignment="1">
      <alignment horizontal="right" vertical="center" wrapText="1"/>
    </xf>
    <xf numFmtId="181" fontId="11" fillId="0" borderId="12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2" fillId="0" borderId="12" xfId="41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4" fillId="0" borderId="12" xfId="41" applyNumberFormat="1" applyFont="1" applyBorder="1" applyAlignment="1">
      <alignment horizontal="right" vertical="center" wrapText="1"/>
    </xf>
    <xf numFmtId="3" fontId="11" fillId="0" borderId="12" xfId="41" applyNumberFormat="1" applyFont="1" applyBorder="1" applyAlignment="1">
      <alignment horizontal="right" vertical="center" wrapText="1"/>
    </xf>
    <xf numFmtId="3" fontId="10" fillId="0" borderId="12" xfId="41" applyNumberFormat="1" applyFont="1" applyBorder="1" applyAlignment="1">
      <alignment horizontal="right" vertical="center" wrapText="1"/>
    </xf>
    <xf numFmtId="3" fontId="2" fillId="0" borderId="12" xfId="82" applyNumberFormat="1" applyFont="1" applyBorder="1" applyAlignment="1">
      <alignment horizontal="right" vertical="center" wrapText="1"/>
      <protection/>
    </xf>
    <xf numFmtId="3" fontId="2" fillId="33" borderId="12" xfId="41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169" fontId="2" fillId="0" borderId="10" xfId="41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82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181" fontId="2" fillId="0" borderId="10" xfId="41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69" fontId="4" fillId="0" borderId="12" xfId="4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3" fontId="2" fillId="32" borderId="12" xfId="0" applyNumberFormat="1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181" fontId="4" fillId="0" borderId="12" xfId="41" applyNumberFormat="1" applyFont="1" applyBorder="1" applyAlignment="1">
      <alignment horizontal="right" vertical="center" wrapText="1"/>
    </xf>
    <xf numFmtId="169" fontId="2" fillId="0" borderId="22" xfId="0" applyNumberFormat="1" applyFont="1" applyBorder="1" applyAlignment="1">
      <alignment vertical="center" wrapText="1"/>
    </xf>
    <xf numFmtId="169" fontId="2" fillId="0" borderId="23" xfId="0" applyNumberFormat="1" applyFont="1" applyBorder="1" applyAlignment="1">
      <alignment vertical="center" wrapText="1"/>
    </xf>
    <xf numFmtId="3" fontId="2" fillId="0" borderId="12" xfId="82" applyNumberFormat="1" applyFont="1" applyFill="1" applyBorder="1" applyAlignment="1">
      <alignment horizontal="right" vertical="center" wrapText="1"/>
      <protection/>
    </xf>
    <xf numFmtId="3" fontId="11" fillId="0" borderId="12" xfId="0" applyNumberFormat="1" applyFont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82" applyFont="1" applyBorder="1" applyAlignment="1">
      <alignment horizontal="center" vertical="center" wrapText="1"/>
      <protection/>
    </xf>
    <xf numFmtId="3" fontId="3" fillId="0" borderId="13" xfId="41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3" fontId="24" fillId="0" borderId="26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9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2" fillId="0" borderId="0" xfId="66" applyFont="1" applyAlignment="1">
      <alignment vertical="center"/>
      <protection/>
    </xf>
    <xf numFmtId="0" fontId="16" fillId="0" borderId="0" xfId="66" applyAlignment="1">
      <alignment vertical="center"/>
      <protection/>
    </xf>
    <xf numFmtId="0" fontId="16" fillId="0" borderId="0" xfId="66" applyAlignment="1">
      <alignment horizontal="center" vertical="center"/>
      <protection/>
    </xf>
    <xf numFmtId="0" fontId="16" fillId="0" borderId="0" xfId="66" applyAlignment="1">
      <alignment vertical="center" wrapText="1"/>
      <protection/>
    </xf>
    <xf numFmtId="0" fontId="16" fillId="0" borderId="28" xfId="66" applyBorder="1" applyAlignment="1">
      <alignment vertical="center" wrapText="1"/>
      <protection/>
    </xf>
    <xf numFmtId="0" fontId="28" fillId="0" borderId="28" xfId="66" applyFont="1" applyBorder="1" applyAlignment="1">
      <alignment horizontal="center" vertical="center" wrapText="1"/>
      <protection/>
    </xf>
    <xf numFmtId="0" fontId="16" fillId="0" borderId="20" xfId="66" applyBorder="1" applyAlignment="1">
      <alignment horizontal="center" vertical="center" wrapText="1"/>
      <protection/>
    </xf>
    <xf numFmtId="0" fontId="16" fillId="0" borderId="29" xfId="66" applyBorder="1" applyAlignment="1">
      <alignment horizontal="center" vertical="center" wrapText="1"/>
      <protection/>
    </xf>
    <xf numFmtId="0" fontId="16" fillId="0" borderId="28" xfId="66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" vertical="center"/>
      <protection/>
    </xf>
    <xf numFmtId="0" fontId="12" fillId="0" borderId="19" xfId="66" applyFont="1" applyBorder="1" applyAlignment="1">
      <alignment vertical="center" wrapText="1"/>
      <protection/>
    </xf>
    <xf numFmtId="0" fontId="12" fillId="0" borderId="19" xfId="66" applyFont="1" applyBorder="1" applyAlignment="1">
      <alignment vertical="center"/>
      <protection/>
    </xf>
    <xf numFmtId="0" fontId="12" fillId="0" borderId="21" xfId="66" applyFont="1" applyBorder="1" applyAlignment="1">
      <alignment vertical="center"/>
      <protection/>
    </xf>
    <xf numFmtId="0" fontId="12" fillId="0" borderId="24" xfId="66" applyFont="1" applyBorder="1" applyAlignment="1">
      <alignment horizontal="center" vertical="center"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vertical="center"/>
      <protection/>
    </xf>
    <xf numFmtId="0" fontId="12" fillId="0" borderId="23" xfId="66" applyFont="1" applyBorder="1" applyAlignment="1">
      <alignment vertical="center"/>
      <protection/>
    </xf>
    <xf numFmtId="0" fontId="12" fillId="0" borderId="11" xfId="66" applyFont="1" applyBorder="1" applyAlignment="1">
      <alignment horizontal="center" vertical="center"/>
      <protection/>
    </xf>
    <xf numFmtId="0" fontId="12" fillId="0" borderId="12" xfId="66" applyFont="1" applyBorder="1" applyAlignment="1">
      <alignment vertical="center" wrapText="1"/>
      <protection/>
    </xf>
    <xf numFmtId="0" fontId="16" fillId="0" borderId="11" xfId="66" applyFont="1" applyBorder="1" applyAlignment="1">
      <alignment horizontal="center" vertical="center"/>
      <protection/>
    </xf>
    <xf numFmtId="0" fontId="27" fillId="0" borderId="12" xfId="66" applyFont="1" applyBorder="1" applyAlignment="1" quotePrefix="1">
      <alignment vertical="center" wrapText="1"/>
      <protection/>
    </xf>
    <xf numFmtId="0" fontId="16" fillId="0" borderId="10" xfId="66" applyFont="1" applyBorder="1" applyAlignment="1">
      <alignment vertical="center"/>
      <protection/>
    </xf>
    <xf numFmtId="0" fontId="16" fillId="0" borderId="23" xfId="66" applyFont="1" applyBorder="1" applyAlignment="1">
      <alignment vertical="center"/>
      <protection/>
    </xf>
    <xf numFmtId="0" fontId="16" fillId="0" borderId="0" xfId="66" applyFont="1" applyAlignment="1">
      <alignment vertical="center"/>
      <protection/>
    </xf>
    <xf numFmtId="0" fontId="16" fillId="0" borderId="11" xfId="66" applyBorder="1" applyAlignment="1">
      <alignment horizontal="center" vertical="center"/>
      <protection/>
    </xf>
    <xf numFmtId="0" fontId="16" fillId="0" borderId="12" xfId="66" applyBorder="1" applyAlignment="1" quotePrefix="1">
      <alignment vertical="center" wrapText="1"/>
      <protection/>
    </xf>
    <xf numFmtId="0" fontId="16" fillId="0" borderId="12" xfId="66" applyFont="1" applyBorder="1" applyAlignment="1" quotePrefix="1">
      <alignment vertical="center" wrapText="1"/>
      <protection/>
    </xf>
    <xf numFmtId="0" fontId="12" fillId="0" borderId="12" xfId="66" applyFont="1" applyBorder="1" applyAlignment="1" quotePrefix="1">
      <alignment vertical="center" wrapText="1"/>
      <protection/>
    </xf>
    <xf numFmtId="0" fontId="16" fillId="0" borderId="12" xfId="66" applyFont="1" applyBorder="1" applyAlignment="1">
      <alignment vertical="center" wrapText="1"/>
      <protection/>
    </xf>
    <xf numFmtId="0" fontId="27" fillId="0" borderId="11" xfId="66" applyFont="1" applyBorder="1" applyAlignment="1">
      <alignment horizontal="center" vertical="center"/>
      <protection/>
    </xf>
    <xf numFmtId="0" fontId="27" fillId="0" borderId="12" xfId="66" applyFont="1" applyBorder="1" applyAlignment="1">
      <alignment vertical="center" wrapText="1"/>
      <protection/>
    </xf>
    <xf numFmtId="0" fontId="27" fillId="0" borderId="0" xfId="66" applyFont="1" applyAlignment="1">
      <alignment vertical="center"/>
      <protection/>
    </xf>
    <xf numFmtId="0" fontId="16" fillId="0" borderId="30" xfId="66" applyFont="1" applyBorder="1" applyAlignment="1">
      <alignment horizontal="center" vertical="center"/>
      <protection/>
    </xf>
    <xf numFmtId="0" fontId="27" fillId="0" borderId="31" xfId="66" applyFont="1" applyBorder="1" applyAlignment="1" quotePrefix="1">
      <alignment vertical="center" wrapText="1"/>
      <protection/>
    </xf>
    <xf numFmtId="0" fontId="12" fillId="0" borderId="30" xfId="66" applyFont="1" applyBorder="1" applyAlignment="1">
      <alignment horizontal="center" vertical="center"/>
      <protection/>
    </xf>
    <xf numFmtId="0" fontId="12" fillId="0" borderId="31" xfId="66" applyFont="1" applyBorder="1" applyAlignment="1">
      <alignment vertical="center" wrapText="1"/>
      <protection/>
    </xf>
    <xf numFmtId="0" fontId="29" fillId="0" borderId="31" xfId="66" applyFont="1" applyBorder="1" applyAlignment="1">
      <alignment vertical="center" wrapText="1"/>
      <protection/>
    </xf>
    <xf numFmtId="0" fontId="16" fillId="0" borderId="31" xfId="66" applyFont="1" applyBorder="1" applyAlignment="1">
      <alignment vertical="center" wrapText="1"/>
      <protection/>
    </xf>
    <xf numFmtId="0" fontId="16" fillId="0" borderId="14" xfId="66" applyBorder="1" applyAlignment="1">
      <alignment horizontal="center" vertical="center"/>
      <protection/>
    </xf>
    <xf numFmtId="0" fontId="16" fillId="0" borderId="15" xfId="66" applyBorder="1" applyAlignment="1">
      <alignment vertical="center" wrapText="1"/>
      <protection/>
    </xf>
    <xf numFmtId="0" fontId="16" fillId="0" borderId="15" xfId="66" applyBorder="1" applyAlignment="1">
      <alignment vertical="center"/>
      <protection/>
    </xf>
    <xf numFmtId="0" fontId="16" fillId="0" borderId="16" xfId="66" applyBorder="1" applyAlignment="1">
      <alignment vertical="center"/>
      <protection/>
    </xf>
    <xf numFmtId="0" fontId="16" fillId="0" borderId="0" xfId="66" applyAlignment="1" quotePrefix="1">
      <alignment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12" xfId="82" applyFont="1" applyFill="1" applyBorder="1" applyAlignment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181" fontId="2" fillId="33" borderId="12" xfId="4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41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0" borderId="12" xfId="41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69" fontId="11" fillId="0" borderId="12" xfId="41" applyNumberFormat="1" applyFont="1" applyFill="1" applyBorder="1" applyAlignment="1">
      <alignment horizontal="right" vertical="center" wrapText="1"/>
    </xf>
    <xf numFmtId="169" fontId="11" fillId="0" borderId="2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9" fontId="3" fillId="0" borderId="13" xfId="0" applyNumberFormat="1" applyFont="1" applyBorder="1" applyAlignment="1">
      <alignment horizontal="center" vertical="center" wrapText="1"/>
    </xf>
    <xf numFmtId="169" fontId="11" fillId="0" borderId="13" xfId="0" applyNumberFormat="1" applyFont="1" applyBorder="1" applyAlignment="1">
      <alignment horizontal="center" vertical="center" wrapText="1"/>
    </xf>
    <xf numFmtId="16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top" wrapText="1"/>
    </xf>
    <xf numFmtId="3" fontId="2" fillId="0" borderId="12" xfId="80" applyNumberFormat="1" applyFont="1" applyFill="1" applyBorder="1" applyAlignment="1">
      <alignment horizontal="right" vertical="center" wrapText="1"/>
      <protection/>
    </xf>
    <xf numFmtId="0" fontId="4" fillId="0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181" fontId="2" fillId="32" borderId="10" xfId="41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69" fontId="3" fillId="33" borderId="12" xfId="41" applyNumberFormat="1" applyFont="1" applyFill="1" applyBorder="1" applyAlignment="1">
      <alignment horizontal="right" vertical="center" wrapText="1"/>
    </xf>
    <xf numFmtId="181" fontId="3" fillId="33" borderId="10" xfId="0" applyNumberFormat="1" applyFont="1" applyFill="1" applyBorder="1" applyAlignment="1">
      <alignment horizontal="right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2" fontId="2" fillId="0" borderId="0" xfId="0" applyNumberFormat="1" applyFont="1" applyAlignment="1">
      <alignment/>
    </xf>
    <xf numFmtId="181" fontId="3" fillId="33" borderId="12" xfId="41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center" wrapText="1"/>
    </xf>
    <xf numFmtId="183" fontId="17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0" fontId="2" fillId="0" borderId="12" xfId="79" applyFont="1" applyFill="1" applyBorder="1" applyAlignment="1">
      <alignment horizontal="center" vertical="center" wrapText="1"/>
      <protection/>
    </xf>
    <xf numFmtId="0" fontId="2" fillId="0" borderId="12" xfId="79" applyFont="1" applyFill="1" applyBorder="1" applyAlignment="1">
      <alignment horizontal="right" vertical="center" wrapText="1"/>
      <protection/>
    </xf>
    <xf numFmtId="3" fontId="2" fillId="0" borderId="12" xfId="45" applyNumberFormat="1" applyFont="1" applyFill="1" applyBorder="1" applyAlignment="1">
      <alignment horizontal="right" vertical="center" wrapText="1"/>
    </xf>
    <xf numFmtId="0" fontId="2" fillId="0" borderId="12" xfId="81" applyNumberFormat="1" applyFont="1" applyBorder="1" applyAlignment="1">
      <alignment horizontal="center" vertical="center" wrapText="1"/>
      <protection/>
    </xf>
    <xf numFmtId="0" fontId="2" fillId="0" borderId="12" xfId="81" applyNumberFormat="1" applyFont="1" applyBorder="1" applyAlignment="1">
      <alignment horizontal="right" vertical="center" wrapText="1"/>
      <protection/>
    </xf>
    <xf numFmtId="3" fontId="2" fillId="0" borderId="12" xfId="45" applyNumberFormat="1" applyFont="1" applyBorder="1" applyAlignment="1">
      <alignment horizontal="right" vertical="center" wrapText="1"/>
    </xf>
    <xf numFmtId="3" fontId="2" fillId="0" borderId="12" xfId="81" applyNumberFormat="1" applyFont="1" applyFill="1" applyBorder="1" applyAlignment="1">
      <alignment horizontal="right" vertical="center" wrapText="1"/>
      <protection/>
    </xf>
    <xf numFmtId="0" fontId="3" fillId="0" borderId="12" xfId="84" applyNumberFormat="1" applyFont="1" applyFill="1" applyBorder="1" applyAlignment="1">
      <alignment horizontal="center" vertical="center" wrapText="1"/>
      <protection/>
    </xf>
    <xf numFmtId="181" fontId="3" fillId="0" borderId="12" xfId="45" applyNumberFormat="1" applyFont="1" applyBorder="1" applyAlignment="1">
      <alignment horizontal="right" vertical="center" wrapText="1"/>
    </xf>
    <xf numFmtId="181" fontId="11" fillId="0" borderId="12" xfId="45" applyNumberFormat="1" applyFont="1" applyBorder="1" applyAlignment="1">
      <alignment horizontal="right" vertical="center" wrapText="1"/>
    </xf>
    <xf numFmtId="0" fontId="2" fillId="0" borderId="11" xfId="70" applyFont="1" applyBorder="1" applyAlignment="1" quotePrefix="1">
      <alignment horizontal="center" vertical="center" wrapText="1"/>
      <protection/>
    </xf>
    <xf numFmtId="0" fontId="2" fillId="0" borderId="12" xfId="84" applyNumberFormat="1" applyFont="1" applyFill="1" applyBorder="1" applyAlignment="1">
      <alignment horizontal="center" vertical="center" wrapText="1"/>
      <protection/>
    </xf>
    <xf numFmtId="0" fontId="2" fillId="0" borderId="11" xfId="70" applyFont="1" applyBorder="1" applyAlignment="1" quotePrefix="1">
      <alignment horizontal="right" vertical="center" wrapText="1"/>
      <protection/>
    </xf>
    <xf numFmtId="169" fontId="2" fillId="0" borderId="12" xfId="45" applyNumberFormat="1" applyFont="1" applyFill="1" applyBorder="1" applyAlignment="1">
      <alignment horizontal="right" vertical="center" wrapText="1"/>
    </xf>
    <xf numFmtId="0" fontId="2" fillId="0" borderId="12" xfId="72" applyFont="1" applyBorder="1" applyAlignment="1">
      <alignment horizontal="left" vertical="center" wrapText="1"/>
      <protection/>
    </xf>
    <xf numFmtId="0" fontId="2" fillId="0" borderId="12" xfId="70" applyFont="1" applyBorder="1" applyAlignment="1">
      <alignment horizontal="center" vertical="center" wrapText="1"/>
      <protection/>
    </xf>
    <xf numFmtId="0" fontId="2" fillId="0" borderId="12" xfId="70" applyFont="1" applyBorder="1" applyAlignment="1">
      <alignment horizontal="right" vertical="center" wrapText="1"/>
      <protection/>
    </xf>
    <xf numFmtId="181" fontId="2" fillId="0" borderId="12" xfId="45" applyNumberFormat="1" applyFont="1" applyBorder="1" applyAlignment="1">
      <alignment horizontal="right" vertical="center" wrapText="1"/>
    </xf>
    <xf numFmtId="181" fontId="2" fillId="0" borderId="13" xfId="45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vertical="center" wrapText="1"/>
    </xf>
    <xf numFmtId="3" fontId="2" fillId="0" borderId="12" xfId="84" applyNumberFormat="1" applyFont="1" applyFill="1" applyBorder="1" applyAlignment="1">
      <alignment horizontal="center" vertical="center" wrapText="1"/>
      <protection/>
    </xf>
    <xf numFmtId="0" fontId="2" fillId="0" borderId="12" xfId="84" applyNumberFormat="1" applyFont="1" applyFill="1" applyBorder="1" applyAlignment="1">
      <alignment horizontal="right" vertical="center" wrapText="1"/>
      <protection/>
    </xf>
    <xf numFmtId="14" fontId="2" fillId="0" borderId="12" xfId="70" applyNumberFormat="1" applyFont="1" applyBorder="1" applyAlignment="1">
      <alignment horizontal="center" vertical="center" wrapText="1"/>
      <protection/>
    </xf>
    <xf numFmtId="3" fontId="2" fillId="0" borderId="12" xfId="84" applyNumberFormat="1" applyFont="1" applyBorder="1" applyAlignment="1">
      <alignment horizontal="left" wrapText="1"/>
      <protection/>
    </xf>
    <xf numFmtId="0" fontId="2" fillId="0" borderId="10" xfId="84" applyNumberFormat="1" applyFont="1" applyFill="1" applyBorder="1" applyAlignment="1">
      <alignment horizontal="right" vertical="center" wrapText="1"/>
      <protection/>
    </xf>
    <xf numFmtId="181" fontId="2" fillId="0" borderId="10" xfId="45" applyNumberFormat="1" applyFont="1" applyBorder="1" applyAlignment="1">
      <alignment horizontal="right" vertical="center" wrapText="1"/>
    </xf>
    <xf numFmtId="0" fontId="11" fillId="0" borderId="12" xfId="84" applyNumberFormat="1" applyFont="1" applyFill="1" applyBorder="1" applyAlignment="1">
      <alignment horizontal="center" vertical="center" wrapText="1"/>
      <protection/>
    </xf>
    <xf numFmtId="0" fontId="3" fillId="0" borderId="12" xfId="70" applyFont="1" applyBorder="1" applyAlignment="1">
      <alignment horizontal="left" vertical="center" wrapText="1"/>
      <protection/>
    </xf>
    <xf numFmtId="3" fontId="2" fillId="32" borderId="12" xfId="81" applyNumberFormat="1" applyFont="1" applyFill="1" applyBorder="1" applyAlignment="1">
      <alignment horizontal="center" vertical="center" wrapText="1"/>
      <protection/>
    </xf>
    <xf numFmtId="0" fontId="2" fillId="0" borderId="12" xfId="79" applyFont="1" applyBorder="1" applyAlignment="1">
      <alignment horizontal="center" vertical="center" wrapText="1"/>
      <protection/>
    </xf>
    <xf numFmtId="0" fontId="2" fillId="0" borderId="12" xfId="79" applyFont="1" applyBorder="1" applyAlignment="1">
      <alignment horizontal="right" vertical="center" wrapText="1"/>
      <protection/>
    </xf>
    <xf numFmtId="3" fontId="2" fillId="32" borderId="12" xfId="81" applyNumberFormat="1" applyFont="1" applyFill="1" applyBorder="1" applyAlignment="1">
      <alignment horizontal="left" vertical="center" wrapText="1"/>
      <protection/>
    </xf>
    <xf numFmtId="3" fontId="2" fillId="32" borderId="12" xfId="81" applyNumberFormat="1" applyFont="1" applyFill="1" applyBorder="1" applyAlignment="1">
      <alignment horizontal="right" vertical="center" wrapText="1"/>
      <protection/>
    </xf>
    <xf numFmtId="0" fontId="2" fillId="0" borderId="12" xfId="83" applyFont="1" applyBorder="1" applyAlignment="1">
      <alignment vertical="center" wrapText="1"/>
      <protection/>
    </xf>
    <xf numFmtId="0" fontId="2" fillId="0" borderId="12" xfId="81" applyNumberFormat="1" applyFont="1" applyFill="1" applyBorder="1" applyAlignment="1">
      <alignment horizontal="center" vertical="center" wrapText="1"/>
      <protection/>
    </xf>
    <xf numFmtId="0" fontId="2" fillId="0" borderId="12" xfId="81" applyNumberFormat="1" applyFont="1" applyFill="1" applyBorder="1" applyAlignment="1">
      <alignment horizontal="right" vertical="center" wrapText="1"/>
      <protection/>
    </xf>
    <xf numFmtId="3" fontId="4" fillId="0" borderId="12" xfId="81" applyNumberFormat="1" applyFont="1" applyFill="1" applyBorder="1" applyAlignment="1">
      <alignment horizontal="right" vertical="center" wrapText="1"/>
      <protection/>
    </xf>
    <xf numFmtId="3" fontId="4" fillId="0" borderId="12" xfId="45" applyNumberFormat="1" applyFont="1" applyFill="1" applyBorder="1" applyAlignment="1">
      <alignment horizontal="right" vertical="center" wrapText="1"/>
    </xf>
    <xf numFmtId="181" fontId="3" fillId="0" borderId="12" xfId="41" applyNumberFormat="1" applyFont="1" applyBorder="1" applyAlignment="1">
      <alignment vertical="center" wrapText="1"/>
    </xf>
    <xf numFmtId="0" fontId="3" fillId="0" borderId="11" xfId="70" applyFont="1" applyBorder="1" applyAlignment="1">
      <alignment horizontal="center" vertical="center" wrapText="1"/>
      <protection/>
    </xf>
    <xf numFmtId="3" fontId="4" fillId="0" borderId="12" xfId="45" applyNumberFormat="1" applyFont="1" applyBorder="1" applyAlignment="1">
      <alignment horizontal="right" vertical="center" wrapText="1"/>
    </xf>
    <xf numFmtId="3" fontId="3" fillId="32" borderId="12" xfId="81" applyNumberFormat="1" applyFont="1" applyFill="1" applyBorder="1" applyAlignment="1">
      <alignment horizontal="left" vertical="center" wrapText="1"/>
      <protection/>
    </xf>
    <xf numFmtId="3" fontId="2" fillId="0" borderId="12" xfId="84" applyNumberFormat="1" applyFont="1" applyBorder="1" applyAlignment="1">
      <alignment horizontal="left" vertical="center" wrapText="1"/>
      <protection/>
    </xf>
    <xf numFmtId="3" fontId="11" fillId="32" borderId="12" xfId="81" applyNumberFormat="1" applyFont="1" applyFill="1" applyBorder="1" applyAlignment="1">
      <alignment horizontal="left" vertical="center" wrapText="1"/>
      <protection/>
    </xf>
    <xf numFmtId="0" fontId="2" fillId="0" borderId="11" xfId="70" applyFont="1" applyBorder="1" applyAlignment="1">
      <alignment horizontal="center" vertical="center" wrapText="1"/>
      <protection/>
    </xf>
    <xf numFmtId="3" fontId="3" fillId="0" borderId="12" xfId="84" applyNumberFormat="1" applyFont="1" applyBorder="1" applyAlignment="1">
      <alignment vertical="center" wrapText="1"/>
      <protection/>
    </xf>
    <xf numFmtId="0" fontId="2" fillId="0" borderId="10" xfId="81" applyNumberFormat="1" applyFont="1" applyBorder="1" applyAlignment="1">
      <alignment horizontal="center" vertical="center" wrapText="1"/>
      <protection/>
    </xf>
    <xf numFmtId="3" fontId="2" fillId="32" borderId="10" xfId="81" applyNumberFormat="1" applyFont="1" applyFill="1" applyBorder="1" applyAlignment="1">
      <alignment horizontal="center" vertical="center" wrapText="1"/>
      <protection/>
    </xf>
    <xf numFmtId="3" fontId="9" fillId="32" borderId="12" xfId="84" applyNumberFormat="1" applyFont="1" applyFill="1" applyBorder="1" applyAlignment="1">
      <alignment horizontal="left" vertical="center" wrapText="1"/>
      <protection/>
    </xf>
    <xf numFmtId="0" fontId="2" fillId="33" borderId="11" xfId="70" applyFont="1" applyFill="1" applyBorder="1" applyAlignment="1" quotePrefix="1">
      <alignment horizontal="right" vertical="center" wrapText="1"/>
      <protection/>
    </xf>
    <xf numFmtId="3" fontId="3" fillId="0" borderId="12" xfId="84" applyNumberFormat="1" applyFont="1" applyBorder="1" applyAlignment="1">
      <alignment horizontal="left" vertical="center" wrapText="1"/>
      <protection/>
    </xf>
    <xf numFmtId="0" fontId="2" fillId="0" borderId="31" xfId="83" applyFont="1" applyBorder="1" applyAlignment="1">
      <alignment vertical="center" wrapText="1"/>
      <protection/>
    </xf>
    <xf numFmtId="0" fontId="2" fillId="0" borderId="12" xfId="83" applyFont="1" applyFill="1" applyBorder="1" applyAlignment="1">
      <alignment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 wrapText="1"/>
    </xf>
    <xf numFmtId="3" fontId="2" fillId="0" borderId="10" xfId="45" applyNumberFormat="1" applyFont="1" applyFill="1" applyBorder="1" applyAlignment="1">
      <alignment horizontal="right" vertical="center" wrapText="1"/>
    </xf>
    <xf numFmtId="3" fontId="2" fillId="0" borderId="10" xfId="41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12" xfId="81" applyNumberFormat="1" applyFont="1" applyFill="1" applyBorder="1" applyAlignment="1">
      <alignment horizontal="left" vertical="center" wrapText="1"/>
      <protection/>
    </xf>
    <xf numFmtId="3" fontId="2" fillId="0" borderId="12" xfId="81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2" fillId="0" borderId="24" xfId="70" applyFont="1" applyBorder="1" applyAlignment="1">
      <alignment horizontal="center" vertical="center" wrapText="1"/>
      <protection/>
    </xf>
    <xf numFmtId="0" fontId="11" fillId="0" borderId="24" xfId="70" applyFont="1" applyBorder="1" applyAlignment="1">
      <alignment horizontal="center" vertical="center" wrapText="1"/>
      <protection/>
    </xf>
    <xf numFmtId="0" fontId="11" fillId="0" borderId="10" xfId="81" applyNumberFormat="1" applyFont="1" applyBorder="1" applyAlignment="1">
      <alignment horizontal="center" vertical="center" wrapText="1"/>
      <protection/>
    </xf>
    <xf numFmtId="3" fontId="11" fillId="32" borderId="10" xfId="81" applyNumberFormat="1" applyFont="1" applyFill="1" applyBorder="1" applyAlignment="1">
      <alignment horizontal="center" vertical="center" wrapText="1"/>
      <protection/>
    </xf>
    <xf numFmtId="3" fontId="11" fillId="32" borderId="12" xfId="81" applyNumberFormat="1" applyFont="1" applyFill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32" fillId="0" borderId="0" xfId="0" applyFont="1" applyAlignment="1">
      <alignment/>
    </xf>
    <xf numFmtId="0" fontId="2" fillId="32" borderId="12" xfId="81" applyNumberFormat="1" applyFont="1" applyFill="1" applyBorder="1" applyAlignment="1">
      <alignment horizontal="center"/>
      <protection/>
    </xf>
    <xf numFmtId="0" fontId="10" fillId="0" borderId="12" xfId="79" applyFont="1" applyBorder="1" applyAlignment="1">
      <alignment horizontal="center" wrapText="1"/>
      <protection/>
    </xf>
    <xf numFmtId="186" fontId="2" fillId="0" borderId="0" xfId="0" applyNumberFormat="1" applyFont="1" applyAlignment="1">
      <alignment/>
    </xf>
    <xf numFmtId="0" fontId="2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3" fontId="16" fillId="0" borderId="12" xfId="66" applyNumberFormat="1" applyFill="1" applyBorder="1" applyAlignment="1">
      <alignment vertical="center"/>
      <protection/>
    </xf>
    <xf numFmtId="3" fontId="16" fillId="0" borderId="12" xfId="66" applyNumberFormat="1" applyFont="1" applyFill="1" applyBorder="1" applyAlignment="1">
      <alignment vertical="center"/>
      <protection/>
    </xf>
    <xf numFmtId="3" fontId="12" fillId="0" borderId="19" xfId="66" applyNumberFormat="1" applyFont="1" applyBorder="1" applyAlignment="1">
      <alignment vertical="center"/>
      <protection/>
    </xf>
    <xf numFmtId="3" fontId="12" fillId="0" borderId="10" xfId="66" applyNumberFormat="1" applyFont="1" applyFill="1" applyBorder="1" applyAlignment="1">
      <alignment vertical="center"/>
      <protection/>
    </xf>
    <xf numFmtId="3" fontId="12" fillId="0" borderId="12" xfId="66" applyNumberFormat="1" applyFont="1" applyFill="1" applyBorder="1" applyAlignment="1">
      <alignment vertical="center"/>
      <protection/>
    </xf>
    <xf numFmtId="3" fontId="27" fillId="0" borderId="12" xfId="66" applyNumberFormat="1" applyFont="1" applyFill="1" applyBorder="1" applyAlignment="1">
      <alignment vertical="center"/>
      <protection/>
    </xf>
    <xf numFmtId="3" fontId="16" fillId="0" borderId="31" xfId="66" applyNumberFormat="1" applyFont="1" applyFill="1" applyBorder="1" applyAlignment="1">
      <alignment vertical="center"/>
      <protection/>
    </xf>
    <xf numFmtId="3" fontId="12" fillId="0" borderId="31" xfId="66" applyNumberFormat="1" applyFont="1" applyFill="1" applyBorder="1" applyAlignment="1">
      <alignment vertical="center"/>
      <protection/>
    </xf>
    <xf numFmtId="3" fontId="16" fillId="0" borderId="31" xfId="66" applyNumberFormat="1" applyFont="1" applyBorder="1" applyAlignment="1">
      <alignment vertical="center"/>
      <protection/>
    </xf>
    <xf numFmtId="3" fontId="17" fillId="0" borderId="0" xfId="0" applyNumberFormat="1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/>
    </xf>
    <xf numFmtId="181" fontId="2" fillId="0" borderId="33" xfId="41" applyNumberFormat="1" applyFont="1" applyBorder="1" applyAlignment="1">
      <alignment horizontal="right" vertical="center" wrapText="1"/>
    </xf>
    <xf numFmtId="181" fontId="4" fillId="0" borderId="10" xfId="41" applyNumberFormat="1" applyFont="1" applyBorder="1" applyAlignment="1">
      <alignment horizontal="right" vertical="center" wrapText="1"/>
    </xf>
    <xf numFmtId="181" fontId="3" fillId="0" borderId="13" xfId="41" applyNumberFormat="1" applyFont="1" applyBorder="1" applyAlignment="1">
      <alignment horizontal="right" vertical="center" wrapText="1"/>
    </xf>
    <xf numFmtId="181" fontId="3" fillId="0" borderId="13" xfId="0" applyNumberFormat="1" applyFont="1" applyBorder="1" applyAlignment="1">
      <alignment horizontal="right" vertical="center" wrapText="1"/>
    </xf>
    <xf numFmtId="181" fontId="11" fillId="0" borderId="13" xfId="0" applyNumberFormat="1" applyFont="1" applyBorder="1" applyAlignment="1">
      <alignment horizontal="right" vertical="center" wrapText="1"/>
    </xf>
    <xf numFmtId="4" fontId="12" fillId="0" borderId="19" xfId="66" applyNumberFormat="1" applyFont="1" applyBorder="1" applyAlignment="1">
      <alignment vertical="center"/>
      <protection/>
    </xf>
    <xf numFmtId="4" fontId="12" fillId="0" borderId="12" xfId="66" applyNumberFormat="1" applyFont="1" applyFill="1" applyBorder="1" applyAlignment="1">
      <alignment vertical="center"/>
      <protection/>
    </xf>
    <xf numFmtId="4" fontId="16" fillId="0" borderId="12" xfId="66" applyNumberFormat="1" applyFont="1" applyFill="1" applyBorder="1" applyAlignment="1">
      <alignment vertical="center"/>
      <protection/>
    </xf>
    <xf numFmtId="4" fontId="16" fillId="0" borderId="12" xfId="66" applyNumberFormat="1" applyFill="1" applyBorder="1" applyAlignment="1">
      <alignment vertical="center"/>
      <protection/>
    </xf>
    <xf numFmtId="4" fontId="27" fillId="0" borderId="12" xfId="66" applyNumberFormat="1" applyFont="1" applyFill="1" applyBorder="1" applyAlignment="1">
      <alignment vertical="center"/>
      <protection/>
    </xf>
    <xf numFmtId="4" fontId="12" fillId="0" borderId="21" xfId="66" applyNumberFormat="1" applyFont="1" applyBorder="1" applyAlignment="1">
      <alignment vertical="center"/>
      <protection/>
    </xf>
    <xf numFmtId="4" fontId="12" fillId="0" borderId="13" xfId="66" applyNumberFormat="1" applyFont="1" applyFill="1" applyBorder="1" applyAlignment="1">
      <alignment vertical="center"/>
      <protection/>
    </xf>
    <xf numFmtId="4" fontId="16" fillId="0" borderId="13" xfId="66" applyNumberFormat="1" applyFont="1" applyFill="1" applyBorder="1" applyAlignment="1">
      <alignment vertical="center"/>
      <protection/>
    </xf>
    <xf numFmtId="4" fontId="16" fillId="0" borderId="13" xfId="66" applyNumberFormat="1" applyFill="1" applyBorder="1" applyAlignment="1">
      <alignment vertical="center"/>
      <protection/>
    </xf>
    <xf numFmtId="4" fontId="27" fillId="0" borderId="13" xfId="66" applyNumberFormat="1" applyFont="1" applyFill="1" applyBorder="1" applyAlignment="1">
      <alignment vertical="center"/>
      <protection/>
    </xf>
    <xf numFmtId="3" fontId="16" fillId="0" borderId="34" xfId="66" applyNumberFormat="1" applyFont="1" applyFill="1" applyBorder="1" applyAlignment="1">
      <alignment vertical="center"/>
      <protection/>
    </xf>
    <xf numFmtId="3" fontId="16" fillId="0" borderId="35" xfId="66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0" fontId="12" fillId="0" borderId="17" xfId="41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3" fontId="12" fillId="34" borderId="17" xfId="0" applyNumberFormat="1" applyFont="1" applyFill="1" applyBorder="1" applyAlignment="1">
      <alignment horizontal="left" vertical="center" wrapText="1"/>
    </xf>
    <xf numFmtId="171" fontId="16" fillId="34" borderId="17" xfId="4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3" fontId="16" fillId="34" borderId="17" xfId="0" applyNumberFormat="1" applyFont="1" applyFill="1" applyBorder="1" applyAlignment="1">
      <alignment horizontal="left" vertical="center" wrapText="1"/>
    </xf>
    <xf numFmtId="3" fontId="16" fillId="34" borderId="17" xfId="0" applyNumberFormat="1" applyFont="1" applyFill="1" applyBorder="1" applyAlignment="1">
      <alignment horizontal="right" vertical="center" wrapText="1"/>
    </xf>
    <xf numFmtId="4" fontId="16" fillId="34" borderId="17" xfId="0" applyNumberFormat="1" applyFont="1" applyFill="1" applyBorder="1" applyAlignment="1">
      <alignment horizontal="right" vertical="center" wrapText="1"/>
    </xf>
    <xf numFmtId="185" fontId="16" fillId="34" borderId="17" xfId="41" applyNumberFormat="1" applyFont="1" applyFill="1" applyBorder="1" applyAlignment="1">
      <alignment horizontal="right" vertical="center" wrapText="1"/>
    </xf>
    <xf numFmtId="3" fontId="16" fillId="34" borderId="17" xfId="4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vertical="center" wrapText="1"/>
    </xf>
    <xf numFmtId="2" fontId="16" fillId="34" borderId="17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 quotePrefix="1">
      <alignment horizontal="center" vertical="center" wrapText="1"/>
    </xf>
    <xf numFmtId="0" fontId="16" fillId="34" borderId="17" xfId="0" applyNumberFormat="1" applyFont="1" applyFill="1" applyBorder="1" applyAlignment="1">
      <alignment horizontal="left" vertical="center" wrapText="1"/>
    </xf>
    <xf numFmtId="171" fontId="16" fillId="0" borderId="17" xfId="41" applyFont="1" applyFill="1" applyBorder="1" applyAlignment="1">
      <alignment horizontal="right" vertical="center" wrapText="1"/>
    </xf>
    <xf numFmtId="0" fontId="16" fillId="34" borderId="17" xfId="0" applyNumberFormat="1" applyFont="1" applyFill="1" applyBorder="1" applyAlignment="1">
      <alignment horizontal="right" vertical="center" wrapText="1"/>
    </xf>
    <xf numFmtId="185" fontId="16" fillId="0" borderId="17" xfId="0" applyNumberFormat="1" applyFont="1" applyFill="1" applyBorder="1" applyAlignment="1">
      <alignment horizontal="right" vertical="center" wrapText="1"/>
    </xf>
    <xf numFmtId="3" fontId="12" fillId="34" borderId="17" xfId="0" applyNumberFormat="1" applyFont="1" applyFill="1" applyBorder="1" applyAlignment="1">
      <alignment horizontal="right" vertical="center" wrapText="1"/>
    </xf>
    <xf numFmtId="3" fontId="16" fillId="34" borderId="17" xfId="0" applyNumberFormat="1" applyFont="1" applyFill="1" applyBorder="1" applyAlignment="1">
      <alignment horizontal="center" vertical="center" wrapText="1"/>
    </xf>
    <xf numFmtId="181" fontId="16" fillId="34" borderId="17" xfId="41" applyNumberFormat="1" applyFont="1" applyFill="1" applyBorder="1" applyAlignment="1">
      <alignment horizontal="right" vertical="center" wrapText="1"/>
    </xf>
    <xf numFmtId="171" fontId="16" fillId="0" borderId="0" xfId="0" applyNumberFormat="1" applyFont="1" applyFill="1" applyAlignment="1">
      <alignment vertical="center" wrapText="1"/>
    </xf>
    <xf numFmtId="0" fontId="12" fillId="34" borderId="17" xfId="0" applyNumberFormat="1" applyFont="1" applyFill="1" applyBorder="1" applyAlignment="1">
      <alignment horizontal="left" vertical="center" wrapText="1"/>
    </xf>
    <xf numFmtId="2" fontId="16" fillId="34" borderId="17" xfId="41" applyNumberFormat="1" applyFont="1" applyFill="1" applyBorder="1" applyAlignment="1">
      <alignment horizontal="right" vertical="center" wrapText="1"/>
    </xf>
    <xf numFmtId="0" fontId="16" fillId="34" borderId="17" xfId="0" applyNumberFormat="1" applyFont="1" applyFill="1" applyBorder="1" applyAlignment="1" quotePrefix="1">
      <alignment horizontal="righ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181" fontId="27" fillId="0" borderId="0" xfId="41" applyNumberFormat="1" applyFont="1" applyFill="1" applyAlignment="1">
      <alignment vertical="center" wrapText="1"/>
    </xf>
    <xf numFmtId="181" fontId="16" fillId="0" borderId="0" xfId="41" applyNumberFormat="1" applyFont="1" applyFill="1" applyAlignment="1">
      <alignment vertical="center" wrapText="1"/>
    </xf>
    <xf numFmtId="171" fontId="16" fillId="34" borderId="17" xfId="41" applyNumberFormat="1" applyFont="1" applyFill="1" applyBorder="1" applyAlignment="1">
      <alignment horizontal="right" vertical="center" wrapText="1"/>
    </xf>
    <xf numFmtId="2" fontId="16" fillId="34" borderId="17" xfId="0" applyNumberFormat="1" applyFont="1" applyFill="1" applyBorder="1" applyAlignment="1">
      <alignment horizontal="right" vertical="center" wrapText="1"/>
    </xf>
    <xf numFmtId="0" fontId="16" fillId="34" borderId="0" xfId="0" applyFont="1" applyFill="1" applyAlignment="1">
      <alignment vertical="center" wrapText="1"/>
    </xf>
    <xf numFmtId="185" fontId="16" fillId="34" borderId="17" xfId="67" applyNumberFormat="1" applyFont="1" applyFill="1" applyBorder="1" applyAlignment="1">
      <alignment horizontal="right" vertical="center" wrapText="1"/>
      <protection/>
    </xf>
    <xf numFmtId="189" fontId="16" fillId="34" borderId="17" xfId="41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34" borderId="17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vertical="center" wrapText="1"/>
    </xf>
    <xf numFmtId="180" fontId="16" fillId="34" borderId="17" xfId="41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7" xfId="0" applyNumberFormat="1" applyFont="1" applyFill="1" applyBorder="1" applyAlignment="1">
      <alignment horizontal="center" vertical="center" wrapText="1"/>
    </xf>
    <xf numFmtId="0" fontId="40" fillId="34" borderId="17" xfId="0" applyNumberFormat="1" applyFont="1" applyFill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1" fillId="0" borderId="17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2" fillId="34" borderId="17" xfId="0" applyNumberFormat="1" applyFont="1" applyFill="1" applyBorder="1" applyAlignment="1">
      <alignment horizontal="center" vertical="center" wrapText="1"/>
    </xf>
    <xf numFmtId="181" fontId="12" fillId="34" borderId="17" xfId="41" applyNumberFormat="1" applyFont="1" applyFill="1" applyBorder="1" applyAlignment="1">
      <alignment horizontal="right" vertical="center" wrapText="1"/>
    </xf>
    <xf numFmtId="171" fontId="16" fillId="34" borderId="17" xfId="41" applyFont="1" applyFill="1" applyBorder="1" applyAlignment="1">
      <alignment horizontal="right" vertical="center" wrapText="1"/>
    </xf>
    <xf numFmtId="3" fontId="16" fillId="0" borderId="17" xfId="0" applyNumberFormat="1" applyFont="1" applyFill="1" applyBorder="1" applyAlignment="1">
      <alignment horizontal="right" vertical="center" wrapText="1"/>
    </xf>
    <xf numFmtId="171" fontId="16" fillId="0" borderId="17" xfId="4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2" fontId="16" fillId="34" borderId="17" xfId="0" applyNumberFormat="1" applyFont="1" applyFill="1" applyBorder="1" applyAlignment="1">
      <alignment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181" fontId="16" fillId="34" borderId="17" xfId="45" applyNumberFormat="1" applyFont="1" applyFill="1" applyBorder="1" applyAlignment="1">
      <alignment horizontal="right" vertical="center"/>
    </xf>
    <xf numFmtId="3" fontId="16" fillId="34" borderId="17" xfId="88" applyNumberFormat="1" applyFont="1" applyFill="1" applyBorder="1" applyAlignment="1">
      <alignment vertical="center"/>
    </xf>
    <xf numFmtId="0" fontId="2" fillId="34" borderId="0" xfId="0" applyFont="1" applyFill="1" applyAlignment="1">
      <alignment horizontal="right" vertical="center" wrapText="1"/>
    </xf>
    <xf numFmtId="0" fontId="27" fillId="34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80" fontId="79" fillId="0" borderId="17" xfId="41" applyNumberFormat="1" applyFont="1" applyFill="1" applyBorder="1" applyAlignment="1">
      <alignment horizontal="center" vertical="center" wrapText="1"/>
    </xf>
    <xf numFmtId="0" fontId="16" fillId="34" borderId="17" xfId="67" applyFont="1" applyFill="1" applyBorder="1" applyAlignment="1">
      <alignment horizontal="center" vertical="center" wrapText="1"/>
      <protection/>
    </xf>
    <xf numFmtId="0" fontId="16" fillId="34" borderId="17" xfId="67" applyFont="1" applyFill="1" applyBorder="1" applyAlignment="1">
      <alignment horizontal="left" vertical="center" wrapText="1"/>
      <protection/>
    </xf>
    <xf numFmtId="0" fontId="39" fillId="34" borderId="17" xfId="67" applyFont="1" applyFill="1" applyBorder="1" applyAlignment="1">
      <alignment horizontal="center" vertical="center" wrapText="1"/>
      <protection/>
    </xf>
    <xf numFmtId="184" fontId="16" fillId="34" borderId="17" xfId="67" applyNumberFormat="1" applyFont="1" applyFill="1" applyBorder="1" applyAlignment="1">
      <alignment horizontal="right" vertical="center" wrapText="1"/>
      <protection/>
    </xf>
    <xf numFmtId="3" fontId="16" fillId="0" borderId="17" xfId="0" applyNumberFormat="1" applyFont="1" applyFill="1" applyBorder="1" applyAlignment="1">
      <alignment vertical="center" wrapText="1"/>
    </xf>
    <xf numFmtId="181" fontId="16" fillId="0" borderId="17" xfId="41" applyNumberFormat="1" applyFont="1" applyFill="1" applyBorder="1" applyAlignment="1">
      <alignment horizontal="right" vertical="center" wrapText="1"/>
    </xf>
    <xf numFmtId="185" fontId="16" fillId="0" borderId="17" xfId="0" applyNumberFormat="1" applyFont="1" applyFill="1" applyBorder="1" applyAlignment="1" quotePrefix="1">
      <alignment horizontal="right" vertical="center" wrapText="1"/>
    </xf>
    <xf numFmtId="3" fontId="16" fillId="34" borderId="17" xfId="0" applyNumberFormat="1" applyFont="1" applyFill="1" applyBorder="1" applyAlignment="1" quotePrefix="1">
      <alignment horizontal="left" vertical="center" wrapText="1"/>
    </xf>
    <xf numFmtId="3" fontId="16" fillId="34" borderId="17" xfId="0" applyNumberFormat="1" applyFont="1" applyFill="1" applyBorder="1" applyAlignment="1">
      <alignment vertical="center" wrapText="1"/>
    </xf>
    <xf numFmtId="181" fontId="16" fillId="0" borderId="17" xfId="41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left" vertical="center" wrapText="1"/>
    </xf>
    <xf numFmtId="195" fontId="16" fillId="0" borderId="0" xfId="0" applyNumberFormat="1" applyFont="1" applyFill="1" applyAlignment="1">
      <alignment vertical="center" wrapText="1"/>
    </xf>
    <xf numFmtId="2" fontId="80" fillId="0" borderId="17" xfId="0" applyNumberFormat="1" applyFont="1" applyFill="1" applyBorder="1" applyAlignment="1">
      <alignment vertical="center" wrapText="1"/>
    </xf>
    <xf numFmtId="194" fontId="80" fillId="34" borderId="17" xfId="41" applyNumberFormat="1" applyFont="1" applyFill="1" applyBorder="1" applyAlignment="1">
      <alignment horizontal="right" vertical="center" wrapText="1"/>
    </xf>
    <xf numFmtId="181" fontId="80" fillId="34" borderId="17" xfId="4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 quotePrefix="1">
      <alignment horizontal="center" vertical="center" wrapText="1"/>
    </xf>
    <xf numFmtId="180" fontId="12" fillId="0" borderId="17" xfId="41" applyNumberFormat="1" applyFont="1" applyFill="1" applyBorder="1" applyAlignment="1">
      <alignment horizontal="center" vertical="center" wrapText="1"/>
    </xf>
    <xf numFmtId="0" fontId="16" fillId="0" borderId="36" xfId="66" applyBorder="1" applyAlignment="1">
      <alignment horizontal="center" vertical="center" wrapText="1"/>
      <protection/>
    </xf>
    <xf numFmtId="0" fontId="16" fillId="0" borderId="17" xfId="66" applyBorder="1" applyAlignment="1">
      <alignment horizontal="center" vertical="center" wrapText="1"/>
      <protection/>
    </xf>
    <xf numFmtId="0" fontId="16" fillId="0" borderId="37" xfId="66" applyBorder="1" applyAlignment="1">
      <alignment horizontal="center" vertical="center" wrapText="1"/>
      <protection/>
    </xf>
    <xf numFmtId="0" fontId="12" fillId="0" borderId="0" xfId="66" applyFont="1" applyAlignment="1">
      <alignment horizontal="center" vertical="center"/>
      <protection/>
    </xf>
    <xf numFmtId="0" fontId="27" fillId="0" borderId="38" xfId="66" applyFont="1" applyBorder="1" applyAlignment="1">
      <alignment horizontal="center" vertical="center"/>
      <protection/>
    </xf>
    <xf numFmtId="0" fontId="30" fillId="0" borderId="0" xfId="66" applyFont="1" applyBorder="1" applyAlignment="1">
      <alignment horizontal="left" vertical="center"/>
      <protection/>
    </xf>
    <xf numFmtId="0" fontId="12" fillId="0" borderId="0" xfId="66" applyFont="1" applyAlignment="1">
      <alignment horizontal="left" vertical="center"/>
      <protection/>
    </xf>
    <xf numFmtId="0" fontId="22" fillId="0" borderId="0" xfId="66" applyFont="1" applyAlignment="1">
      <alignment horizontal="center" vertical="center"/>
      <protection/>
    </xf>
    <xf numFmtId="0" fontId="16" fillId="0" borderId="39" xfId="66" applyBorder="1" applyAlignment="1">
      <alignment horizontal="center" vertical="center" wrapText="1"/>
      <protection/>
    </xf>
    <xf numFmtId="0" fontId="16" fillId="0" borderId="25" xfId="66" applyBorder="1" applyAlignment="1">
      <alignment horizontal="center" vertical="center" wrapText="1"/>
      <protection/>
    </xf>
    <xf numFmtId="0" fontId="16" fillId="0" borderId="40" xfId="66" applyBorder="1" applyAlignment="1">
      <alignment horizontal="center" vertical="center" wrapText="1"/>
      <protection/>
    </xf>
    <xf numFmtId="0" fontId="16" fillId="0" borderId="26" xfId="66" applyBorder="1" applyAlignment="1">
      <alignment horizontal="center" vertical="center" wrapText="1"/>
      <protection/>
    </xf>
    <xf numFmtId="0" fontId="28" fillId="0" borderId="41" xfId="66" applyFont="1" applyBorder="1" applyAlignment="1">
      <alignment horizontal="center" vertical="center" wrapText="1"/>
      <protection/>
    </xf>
    <xf numFmtId="0" fontId="16" fillId="0" borderId="42" xfId="66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" xfId="52"/>
    <cellStyle name="Currency [0]" xfId="53"/>
    <cellStyle name="Check Cell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2_giao chi tieu KT-XH 2013" xfId="68"/>
    <cellStyle name="Normal 3" xfId="69"/>
    <cellStyle name="Normal 3 2" xfId="70"/>
    <cellStyle name="Normal 3_Du kien 2009" xfId="71"/>
    <cellStyle name="Normal 3_du kien KH2008-1 2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rmal_6.DMDA(NS) 2" xfId="79"/>
    <cellStyle name="Normal_Bieu 1 _1" xfId="80"/>
    <cellStyle name="Normal_BIEU 6 2" xfId="81"/>
    <cellStyle name="Normal_BIEU 6_1" xfId="82"/>
    <cellStyle name="Normal_Sheet1 2" xfId="83"/>
    <cellStyle name="Normal_Sheet3 2" xfId="84"/>
    <cellStyle name="Note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1"/>
  <sheetViews>
    <sheetView tabSelected="1" workbookViewId="0" topLeftCell="A1">
      <selection activeCell="M5" sqref="M5"/>
    </sheetView>
  </sheetViews>
  <sheetFormatPr defaultColWidth="9.140625" defaultRowHeight="12.75"/>
  <cols>
    <col min="1" max="1" width="6.421875" style="390" customWidth="1"/>
    <col min="2" max="2" width="29.7109375" style="391" customWidth="1"/>
    <col min="3" max="3" width="7.57421875" style="447" customWidth="1"/>
    <col min="4" max="4" width="11.00390625" style="393" customWidth="1"/>
    <col min="5" max="5" width="11.140625" style="393" customWidth="1"/>
    <col min="6" max="6" width="11.00390625" style="466" customWidth="1"/>
    <col min="7" max="7" width="8.8515625" style="393" customWidth="1"/>
    <col min="8" max="8" width="10.421875" style="453" customWidth="1"/>
    <col min="9" max="9" width="10.57421875" style="453" customWidth="1"/>
    <col min="10" max="10" width="10.140625" style="453" customWidth="1"/>
    <col min="11" max="11" width="8.57421875" style="390" customWidth="1"/>
    <col min="12" max="12" width="9.140625" style="391" customWidth="1"/>
    <col min="13" max="13" width="22.00390625" style="391" customWidth="1"/>
    <col min="14" max="16384" width="9.140625" style="391" customWidth="1"/>
  </cols>
  <sheetData>
    <row r="1" spans="1:17" ht="21" customHeight="1">
      <c r="A1" s="486" t="s">
        <v>520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394"/>
      <c r="M1" s="394"/>
      <c r="N1" s="394"/>
      <c r="O1" s="394"/>
      <c r="P1" s="394"/>
      <c r="Q1" s="394"/>
    </row>
    <row r="2" spans="1:17" ht="24.75" customHeight="1">
      <c r="A2" s="486" t="s">
        <v>521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394"/>
      <c r="M2" s="394"/>
      <c r="N2" s="394"/>
      <c r="O2" s="394"/>
      <c r="P2" s="394"/>
      <c r="Q2" s="394"/>
    </row>
    <row r="3" spans="1:10" ht="16.5" customHeight="1">
      <c r="A3" s="487"/>
      <c r="B3" s="487"/>
      <c r="C3" s="439"/>
      <c r="D3" s="392"/>
      <c r="E3" s="392"/>
      <c r="F3" s="463"/>
      <c r="G3" s="392"/>
      <c r="H3" s="452"/>
      <c r="I3" s="452"/>
      <c r="J3" s="452"/>
    </row>
    <row r="4" spans="1:11" ht="27.75" customHeight="1">
      <c r="A4" s="491" t="s">
        <v>38</v>
      </c>
      <c r="B4" s="491" t="s">
        <v>290</v>
      </c>
      <c r="C4" s="492" t="s">
        <v>529</v>
      </c>
      <c r="D4" s="489" t="s">
        <v>526</v>
      </c>
      <c r="E4" s="489" t="s">
        <v>522</v>
      </c>
      <c r="F4" s="489" t="s">
        <v>523</v>
      </c>
      <c r="G4" s="489" t="s">
        <v>524</v>
      </c>
      <c r="H4" s="495" t="s">
        <v>530</v>
      </c>
      <c r="I4" s="495"/>
      <c r="J4" s="495"/>
      <c r="K4" s="491" t="s">
        <v>1</v>
      </c>
    </row>
    <row r="5" spans="1:11" ht="125.25" customHeight="1">
      <c r="A5" s="491"/>
      <c r="B5" s="491"/>
      <c r="C5" s="492"/>
      <c r="D5" s="489"/>
      <c r="E5" s="489"/>
      <c r="F5" s="489"/>
      <c r="G5" s="489"/>
      <c r="H5" s="470" t="s">
        <v>525</v>
      </c>
      <c r="I5" s="397" t="s">
        <v>527</v>
      </c>
      <c r="J5" s="397" t="s">
        <v>528</v>
      </c>
      <c r="K5" s="491"/>
    </row>
    <row r="6" spans="1:11" s="399" customFormat="1" ht="41.25" customHeight="1">
      <c r="A6" s="490" t="s">
        <v>511</v>
      </c>
      <c r="B6" s="490"/>
      <c r="C6" s="440" t="s">
        <v>413</v>
      </c>
      <c r="D6" s="398">
        <v>250</v>
      </c>
      <c r="E6" s="456">
        <v>0</v>
      </c>
      <c r="F6" s="456">
        <v>0</v>
      </c>
      <c r="G6" s="398">
        <v>250</v>
      </c>
      <c r="H6" s="398"/>
      <c r="I6" s="398"/>
      <c r="J6" s="398"/>
      <c r="K6" s="396"/>
    </row>
    <row r="7" spans="1:11" s="399" customFormat="1" ht="27" customHeight="1">
      <c r="A7" s="400" t="s">
        <v>32</v>
      </c>
      <c r="B7" s="401" t="s">
        <v>463</v>
      </c>
      <c r="C7" s="441"/>
      <c r="D7" s="402"/>
      <c r="E7" s="402"/>
      <c r="F7" s="402"/>
      <c r="G7" s="402"/>
      <c r="H7" s="402"/>
      <c r="I7" s="402"/>
      <c r="J7" s="402"/>
      <c r="K7" s="396"/>
    </row>
    <row r="8" spans="1:11" s="403" customFormat="1" ht="24.75" customHeight="1">
      <c r="A8" s="400">
        <v>1</v>
      </c>
      <c r="B8" s="401" t="s">
        <v>373</v>
      </c>
      <c r="C8" s="441"/>
      <c r="D8" s="402"/>
      <c r="E8" s="402"/>
      <c r="F8" s="402"/>
      <c r="G8" s="402"/>
      <c r="H8" s="402"/>
      <c r="I8" s="402"/>
      <c r="J8" s="402"/>
      <c r="K8" s="396"/>
    </row>
    <row r="9" spans="1:11" s="399" customFormat="1" ht="24.75" customHeight="1">
      <c r="A9" s="469" t="s">
        <v>363</v>
      </c>
      <c r="B9" s="404" t="s">
        <v>464</v>
      </c>
      <c r="C9" s="442"/>
      <c r="D9" s="405">
        <f>'6THANG 2022'!D8</f>
        <v>0</v>
      </c>
      <c r="E9" s="405"/>
      <c r="F9" s="405"/>
      <c r="G9" s="405"/>
      <c r="H9" s="405"/>
      <c r="I9" s="405"/>
      <c r="J9" s="405"/>
      <c r="K9" s="395"/>
    </row>
    <row r="10" spans="1:11" s="403" customFormat="1" ht="24.75" customHeight="1">
      <c r="A10" s="469" t="s">
        <v>375</v>
      </c>
      <c r="B10" s="404" t="s">
        <v>376</v>
      </c>
      <c r="C10" s="442" t="s">
        <v>377</v>
      </c>
      <c r="D10" s="405">
        <v>3000</v>
      </c>
      <c r="E10" s="456">
        <v>0</v>
      </c>
      <c r="F10" s="456">
        <v>10</v>
      </c>
      <c r="G10" s="405">
        <v>3000</v>
      </c>
      <c r="H10" s="405"/>
      <c r="I10" s="405"/>
      <c r="J10" s="405"/>
      <c r="K10" s="395"/>
    </row>
    <row r="11" spans="1:11" s="403" customFormat="1" ht="24.75" customHeight="1">
      <c r="A11" s="469" t="s">
        <v>375</v>
      </c>
      <c r="B11" s="404" t="s">
        <v>465</v>
      </c>
      <c r="C11" s="442" t="s">
        <v>377</v>
      </c>
      <c r="D11" s="405">
        <v>3000</v>
      </c>
      <c r="E11" s="456">
        <v>0</v>
      </c>
      <c r="F11" s="456">
        <v>0</v>
      </c>
      <c r="G11" s="405">
        <v>3000</v>
      </c>
      <c r="H11" s="449">
        <f>F11/D11*100</f>
        <v>0</v>
      </c>
      <c r="I11" s="449"/>
      <c r="J11" s="449">
        <f>+G11/D11*100</f>
        <v>100</v>
      </c>
      <c r="K11" s="395"/>
    </row>
    <row r="12" spans="1:11" s="403" customFormat="1" ht="24.75" customHeight="1">
      <c r="A12" s="469" t="s">
        <v>375</v>
      </c>
      <c r="B12" s="404" t="s">
        <v>378</v>
      </c>
      <c r="C12" s="442" t="s">
        <v>466</v>
      </c>
      <c r="D12" s="406">
        <f>+D13/D11</f>
        <v>4.666666666666667</v>
      </c>
      <c r="E12" s="456">
        <v>0</v>
      </c>
      <c r="F12" s="456">
        <v>0</v>
      </c>
      <c r="G12" s="406">
        <v>4.6665</v>
      </c>
      <c r="H12" s="449">
        <f aca="true" t="shared" si="0" ref="H12:H62">F12/D12*100</f>
        <v>0</v>
      </c>
      <c r="I12" s="449"/>
      <c r="J12" s="449">
        <f aca="true" t="shared" si="1" ref="J12:J62">+G12/D12*100</f>
        <v>99.99642857142857</v>
      </c>
      <c r="K12" s="395"/>
    </row>
    <row r="13" spans="1:11" s="399" customFormat="1" ht="41.25" customHeight="1">
      <c r="A13" s="469" t="s">
        <v>375</v>
      </c>
      <c r="B13" s="404" t="s">
        <v>379</v>
      </c>
      <c r="C13" s="443" t="s">
        <v>372</v>
      </c>
      <c r="D13" s="407">
        <v>14000</v>
      </c>
      <c r="E13" s="456">
        <v>0</v>
      </c>
      <c r="F13" s="456">
        <v>0</v>
      </c>
      <c r="G13" s="407">
        <v>13999.5</v>
      </c>
      <c r="H13" s="449">
        <f t="shared" si="0"/>
        <v>0</v>
      </c>
      <c r="I13" s="449"/>
      <c r="J13" s="449">
        <f t="shared" si="1"/>
        <v>99.99642857142858</v>
      </c>
      <c r="K13" s="448" t="s">
        <v>515</v>
      </c>
    </row>
    <row r="14" spans="1:11" s="399" customFormat="1" ht="28.5" customHeight="1">
      <c r="A14" s="471" t="s">
        <v>387</v>
      </c>
      <c r="B14" s="472" t="s">
        <v>467</v>
      </c>
      <c r="C14" s="473" t="s">
        <v>392</v>
      </c>
      <c r="D14" s="407">
        <v>90</v>
      </c>
      <c r="E14" s="456">
        <v>0</v>
      </c>
      <c r="F14" s="456">
        <v>0</v>
      </c>
      <c r="G14" s="474">
        <v>90</v>
      </c>
      <c r="H14" s="449">
        <f t="shared" si="0"/>
        <v>0</v>
      </c>
      <c r="I14" s="449"/>
      <c r="J14" s="449">
        <f t="shared" si="1"/>
        <v>100</v>
      </c>
      <c r="K14" s="395"/>
    </row>
    <row r="15" spans="1:13" s="399" customFormat="1" ht="24.75" customHeight="1">
      <c r="A15" s="469" t="s">
        <v>365</v>
      </c>
      <c r="B15" s="404" t="s">
        <v>468</v>
      </c>
      <c r="C15" s="442" t="s">
        <v>377</v>
      </c>
      <c r="D15" s="405">
        <f>D17+D18+D28</f>
        <v>11000</v>
      </c>
      <c r="E15" s="405">
        <v>10631</v>
      </c>
      <c r="F15" s="405">
        <v>10788</v>
      </c>
      <c r="G15" s="475">
        <v>11000</v>
      </c>
      <c r="H15" s="449">
        <f t="shared" si="0"/>
        <v>98.07272727272728</v>
      </c>
      <c r="I15" s="449">
        <f aca="true" t="shared" si="2" ref="I15:I62">+F15/E15*100</f>
        <v>101.47681309378234</v>
      </c>
      <c r="J15" s="449">
        <f t="shared" si="1"/>
        <v>100</v>
      </c>
      <c r="K15" s="395"/>
      <c r="M15" s="409"/>
    </row>
    <row r="16" spans="1:13" s="399" customFormat="1" ht="24.75" customHeight="1">
      <c r="A16" s="469"/>
      <c r="B16" s="404" t="s">
        <v>431</v>
      </c>
      <c r="C16" s="442" t="s">
        <v>372</v>
      </c>
      <c r="D16" s="408">
        <v>250000</v>
      </c>
      <c r="E16" s="408">
        <v>212664</v>
      </c>
      <c r="F16" s="408">
        <v>218921</v>
      </c>
      <c r="G16" s="457">
        <v>250000</v>
      </c>
      <c r="H16" s="449">
        <f t="shared" si="0"/>
        <v>87.5684</v>
      </c>
      <c r="I16" s="449">
        <f t="shared" si="2"/>
        <v>102.94219990219314</v>
      </c>
      <c r="J16" s="449">
        <f t="shared" si="1"/>
        <v>100</v>
      </c>
      <c r="K16" s="395"/>
      <c r="M16" s="409"/>
    </row>
    <row r="17" spans="1:13" s="399" customFormat="1" ht="24.75" customHeight="1">
      <c r="A17" s="469" t="s">
        <v>371</v>
      </c>
      <c r="B17" s="404" t="s">
        <v>380</v>
      </c>
      <c r="C17" s="442" t="s">
        <v>377</v>
      </c>
      <c r="D17" s="408">
        <v>300</v>
      </c>
      <c r="E17" s="408">
        <v>111</v>
      </c>
      <c r="F17" s="405">
        <v>212</v>
      </c>
      <c r="G17" s="451">
        <v>300</v>
      </c>
      <c r="H17" s="449">
        <f t="shared" si="0"/>
        <v>70.66666666666667</v>
      </c>
      <c r="I17" s="449">
        <f t="shared" si="2"/>
        <v>190.990990990991</v>
      </c>
      <c r="J17" s="449">
        <f t="shared" si="1"/>
        <v>100</v>
      </c>
      <c r="K17" s="395"/>
      <c r="M17" s="409"/>
    </row>
    <row r="18" spans="1:11" s="399" customFormat="1" ht="24.75" customHeight="1">
      <c r="A18" s="469" t="s">
        <v>371</v>
      </c>
      <c r="B18" s="404" t="s">
        <v>382</v>
      </c>
      <c r="C18" s="442" t="s">
        <v>377</v>
      </c>
      <c r="D18" s="408">
        <v>10500</v>
      </c>
      <c r="E18" s="408">
        <v>10349</v>
      </c>
      <c r="F18" s="405">
        <v>10393</v>
      </c>
      <c r="G18" s="475">
        <v>10500</v>
      </c>
      <c r="H18" s="449">
        <f t="shared" si="0"/>
        <v>98.98095238095237</v>
      </c>
      <c r="I18" s="449">
        <f t="shared" si="2"/>
        <v>100.42516185138662</v>
      </c>
      <c r="J18" s="449">
        <f t="shared" si="1"/>
        <v>100</v>
      </c>
      <c r="K18" s="395"/>
    </row>
    <row r="19" spans="1:13" s="399" customFormat="1" ht="24.75" customHeight="1">
      <c r="A19" s="469" t="s">
        <v>387</v>
      </c>
      <c r="B19" s="404" t="s">
        <v>383</v>
      </c>
      <c r="C19" s="442"/>
      <c r="D19" s="410"/>
      <c r="E19" s="410"/>
      <c r="F19" s="437"/>
      <c r="G19" s="451"/>
      <c r="H19" s="449"/>
      <c r="I19" s="449"/>
      <c r="J19" s="449"/>
      <c r="K19" s="395"/>
      <c r="M19" s="409"/>
    </row>
    <row r="20" spans="1:11" s="399" customFormat="1" ht="24.75" customHeight="1">
      <c r="A20" s="469" t="s">
        <v>375</v>
      </c>
      <c r="B20" s="404" t="s">
        <v>381</v>
      </c>
      <c r="C20" s="442" t="s">
        <v>377</v>
      </c>
      <c r="D20" s="405">
        <f>D22+D25</f>
        <v>7000</v>
      </c>
      <c r="E20" s="405">
        <v>6864</v>
      </c>
      <c r="F20" s="405">
        <v>6868</v>
      </c>
      <c r="G20" s="475">
        <v>7000</v>
      </c>
      <c r="H20" s="449">
        <f t="shared" si="0"/>
        <v>98.11428571428571</v>
      </c>
      <c r="I20" s="449">
        <f t="shared" si="2"/>
        <v>100.05827505827504</v>
      </c>
      <c r="J20" s="449">
        <f t="shared" si="1"/>
        <v>100</v>
      </c>
      <c r="K20" s="395"/>
    </row>
    <row r="21" spans="1:11" s="399" customFormat="1" ht="24.75" customHeight="1">
      <c r="A21" s="469" t="s">
        <v>375</v>
      </c>
      <c r="B21" s="404" t="s">
        <v>379</v>
      </c>
      <c r="C21" s="443" t="s">
        <v>372</v>
      </c>
      <c r="D21" s="418">
        <f>D24+D27</f>
        <v>109200</v>
      </c>
      <c r="E21" s="405">
        <v>121757</v>
      </c>
      <c r="F21" s="405">
        <v>115476.83</v>
      </c>
      <c r="G21" s="475">
        <v>116414</v>
      </c>
      <c r="H21" s="449">
        <f t="shared" si="0"/>
        <v>105.74801282051283</v>
      </c>
      <c r="I21" s="449">
        <f t="shared" si="2"/>
        <v>94.84204604252733</v>
      </c>
      <c r="J21" s="449">
        <f t="shared" si="1"/>
        <v>106.60622710622711</v>
      </c>
      <c r="K21" s="395"/>
    </row>
    <row r="22" spans="1:11" s="399" customFormat="1" ht="24.75" customHeight="1">
      <c r="A22" s="469" t="s">
        <v>374</v>
      </c>
      <c r="B22" s="404" t="s">
        <v>418</v>
      </c>
      <c r="C22" s="442" t="s">
        <v>377</v>
      </c>
      <c r="D22" s="405">
        <v>5400</v>
      </c>
      <c r="E22" s="405">
        <v>5312</v>
      </c>
      <c r="F22" s="405">
        <v>5236</v>
      </c>
      <c r="G22" s="475">
        <f>F22</f>
        <v>5236</v>
      </c>
      <c r="H22" s="449">
        <f t="shared" si="0"/>
        <v>96.96296296296296</v>
      </c>
      <c r="I22" s="449">
        <f t="shared" si="2"/>
        <v>98.56927710843374</v>
      </c>
      <c r="J22" s="449">
        <f t="shared" si="1"/>
        <v>96.96296296296296</v>
      </c>
      <c r="K22" s="395"/>
    </row>
    <row r="23" spans="1:11" s="399" customFormat="1" ht="24.75" customHeight="1">
      <c r="A23" s="469" t="s">
        <v>375</v>
      </c>
      <c r="B23" s="404" t="s">
        <v>378</v>
      </c>
      <c r="C23" s="442" t="s">
        <v>466</v>
      </c>
      <c r="D23" s="456">
        <f>+D24/D22</f>
        <v>16.666666666666668</v>
      </c>
      <c r="E23" s="456">
        <v>19.435921812248996</v>
      </c>
      <c r="F23" s="456">
        <v>18.57</v>
      </c>
      <c r="G23" s="413">
        <f>F23</f>
        <v>18.57</v>
      </c>
      <c r="H23" s="449">
        <f t="shared" si="0"/>
        <v>111.41999999999999</v>
      </c>
      <c r="I23" s="449">
        <f t="shared" si="2"/>
        <v>95.54473504980211</v>
      </c>
      <c r="J23" s="449">
        <f t="shared" si="1"/>
        <v>111.41999999999999</v>
      </c>
      <c r="K23" s="395"/>
    </row>
    <row r="24" spans="1:11" s="399" customFormat="1" ht="24.75" customHeight="1">
      <c r="A24" s="469" t="s">
        <v>375</v>
      </c>
      <c r="B24" s="404" t="s">
        <v>379</v>
      </c>
      <c r="C24" s="443" t="s">
        <v>372</v>
      </c>
      <c r="D24" s="405">
        <v>90000</v>
      </c>
      <c r="E24" s="405">
        <v>103243.61666666667</v>
      </c>
      <c r="F24" s="405">
        <v>97213.53</v>
      </c>
      <c r="G24" s="475">
        <f>F24</f>
        <v>97213.53</v>
      </c>
      <c r="H24" s="449">
        <f t="shared" si="0"/>
        <v>108.01503333333334</v>
      </c>
      <c r="I24" s="449">
        <f t="shared" si="2"/>
        <v>94.15936126478844</v>
      </c>
      <c r="J24" s="449">
        <f t="shared" si="1"/>
        <v>108.01503333333334</v>
      </c>
      <c r="K24" s="415"/>
    </row>
    <row r="25" spans="1:11" s="399" customFormat="1" ht="24.75" customHeight="1">
      <c r="A25" s="411" t="s">
        <v>408</v>
      </c>
      <c r="B25" s="412" t="s">
        <v>419</v>
      </c>
      <c r="C25" s="443" t="s">
        <v>377</v>
      </c>
      <c r="D25" s="405">
        <v>1600</v>
      </c>
      <c r="E25" s="405">
        <v>1552</v>
      </c>
      <c r="F25" s="405">
        <v>1632</v>
      </c>
      <c r="G25" s="457">
        <v>1764</v>
      </c>
      <c r="H25" s="449">
        <f t="shared" si="0"/>
        <v>102</v>
      </c>
      <c r="I25" s="449">
        <f t="shared" si="2"/>
        <v>105.15463917525774</v>
      </c>
      <c r="J25" s="449">
        <f t="shared" si="1"/>
        <v>110.25</v>
      </c>
      <c r="K25" s="413"/>
    </row>
    <row r="26" spans="1:11" s="399" customFormat="1" ht="24.75" customHeight="1">
      <c r="A26" s="469" t="s">
        <v>375</v>
      </c>
      <c r="B26" s="412" t="s">
        <v>378</v>
      </c>
      <c r="C26" s="442" t="s">
        <v>466</v>
      </c>
      <c r="D26" s="431">
        <v>12</v>
      </c>
      <c r="E26" s="431">
        <v>12.714972527472527</v>
      </c>
      <c r="F26" s="456">
        <v>11.1907475</v>
      </c>
      <c r="G26" s="456">
        <v>10.88</v>
      </c>
      <c r="H26" s="449">
        <f t="shared" si="0"/>
        <v>93.25622916666667</v>
      </c>
      <c r="I26" s="449">
        <f t="shared" si="2"/>
        <v>88.0123608275266</v>
      </c>
      <c r="J26" s="449">
        <f t="shared" si="1"/>
        <v>90.66666666666667</v>
      </c>
      <c r="K26" s="415"/>
    </row>
    <row r="27" spans="1:11" s="399" customFormat="1" ht="24.75" customHeight="1">
      <c r="A27" s="469" t="s">
        <v>375</v>
      </c>
      <c r="B27" s="412" t="s">
        <v>379</v>
      </c>
      <c r="C27" s="443" t="s">
        <v>372</v>
      </c>
      <c r="D27" s="405">
        <f>D25*D26</f>
        <v>19200</v>
      </c>
      <c r="E27" s="405">
        <v>18513</v>
      </c>
      <c r="F27" s="405">
        <v>18263.3</v>
      </c>
      <c r="G27" s="476">
        <v>19200</v>
      </c>
      <c r="H27" s="449">
        <f t="shared" si="0"/>
        <v>95.12135416666666</v>
      </c>
      <c r="I27" s="449">
        <f t="shared" si="2"/>
        <v>98.65121806298276</v>
      </c>
      <c r="J27" s="449">
        <f t="shared" si="1"/>
        <v>100</v>
      </c>
      <c r="K27" s="477"/>
    </row>
    <row r="28" spans="1:11" s="399" customFormat="1" ht="24.75" customHeight="1">
      <c r="A28" s="469" t="s">
        <v>371</v>
      </c>
      <c r="B28" s="412" t="s">
        <v>384</v>
      </c>
      <c r="C28" s="443" t="s">
        <v>377</v>
      </c>
      <c r="D28" s="414">
        <v>200</v>
      </c>
      <c r="E28" s="414">
        <v>171</v>
      </c>
      <c r="F28" s="405">
        <v>183</v>
      </c>
      <c r="G28" s="451">
        <v>200</v>
      </c>
      <c r="H28" s="449">
        <f t="shared" si="0"/>
        <v>91.5</v>
      </c>
      <c r="I28" s="449">
        <f t="shared" si="2"/>
        <v>107.01754385964912</v>
      </c>
      <c r="J28" s="449">
        <f t="shared" si="1"/>
        <v>100</v>
      </c>
      <c r="K28" s="415"/>
    </row>
    <row r="29" spans="1:11" s="399" customFormat="1" ht="24.75" customHeight="1">
      <c r="A29" s="469"/>
      <c r="B29" s="412" t="s">
        <v>469</v>
      </c>
      <c r="C29" s="443" t="s">
        <v>377</v>
      </c>
      <c r="D29" s="414">
        <v>150</v>
      </c>
      <c r="E29" s="414">
        <v>154</v>
      </c>
      <c r="F29" s="405">
        <v>132</v>
      </c>
      <c r="G29" s="414">
        <v>150</v>
      </c>
      <c r="H29" s="449">
        <f t="shared" si="0"/>
        <v>88</v>
      </c>
      <c r="I29" s="449">
        <f t="shared" si="2"/>
        <v>85.71428571428571</v>
      </c>
      <c r="J29" s="449">
        <f t="shared" si="1"/>
        <v>100</v>
      </c>
      <c r="K29" s="395"/>
    </row>
    <row r="30" spans="1:11" s="399" customFormat="1" ht="24.75" customHeight="1">
      <c r="A30" s="400">
        <v>2</v>
      </c>
      <c r="B30" s="401" t="s">
        <v>470</v>
      </c>
      <c r="C30" s="441"/>
      <c r="D30" s="416"/>
      <c r="E30" s="416"/>
      <c r="F30" s="416"/>
      <c r="G30" s="416"/>
      <c r="H30" s="449"/>
      <c r="I30" s="449"/>
      <c r="J30" s="451"/>
      <c r="K30" s="395"/>
    </row>
    <row r="31" spans="1:13" s="399" customFormat="1" ht="24.75" customHeight="1">
      <c r="A31" s="469" t="s">
        <v>422</v>
      </c>
      <c r="B31" s="404" t="s">
        <v>471</v>
      </c>
      <c r="C31" s="442" t="s">
        <v>377</v>
      </c>
      <c r="D31" s="405">
        <f>D32+D33</f>
        <v>28500</v>
      </c>
      <c r="E31" s="405">
        <v>10837</v>
      </c>
      <c r="F31" s="405">
        <v>14790</v>
      </c>
      <c r="G31" s="405">
        <v>28500</v>
      </c>
      <c r="H31" s="449">
        <f t="shared" si="0"/>
        <v>51.89473684210526</v>
      </c>
      <c r="I31" s="449">
        <f t="shared" si="2"/>
        <v>136.47688474670113</v>
      </c>
      <c r="J31" s="449">
        <f t="shared" si="1"/>
        <v>100</v>
      </c>
      <c r="K31" s="395"/>
      <c r="M31" s="409"/>
    </row>
    <row r="32" spans="1:11" s="399" customFormat="1" ht="24.75" customHeight="1">
      <c r="A32" s="417" t="s">
        <v>329</v>
      </c>
      <c r="B32" s="404" t="s">
        <v>388</v>
      </c>
      <c r="C32" s="442" t="s">
        <v>377</v>
      </c>
      <c r="D32" s="405">
        <v>23500</v>
      </c>
      <c r="E32" s="405">
        <v>7906</v>
      </c>
      <c r="F32" s="405">
        <v>11310</v>
      </c>
      <c r="G32" s="457">
        <v>24000</v>
      </c>
      <c r="H32" s="483">
        <f t="shared" si="0"/>
        <v>48.12765957446808</v>
      </c>
      <c r="I32" s="449">
        <f t="shared" si="2"/>
        <v>143.05590690614721</v>
      </c>
      <c r="J32" s="449">
        <f t="shared" si="1"/>
        <v>102.12765957446808</v>
      </c>
      <c r="K32" s="395"/>
    </row>
    <row r="33" spans="1:11" s="399" customFormat="1" ht="34.5" customHeight="1">
      <c r="A33" s="469" t="s">
        <v>331</v>
      </c>
      <c r="B33" s="404" t="s">
        <v>414</v>
      </c>
      <c r="C33" s="442" t="s">
        <v>377</v>
      </c>
      <c r="D33" s="405">
        <v>5000</v>
      </c>
      <c r="E33" s="405">
        <v>2931</v>
      </c>
      <c r="F33" s="405">
        <v>3480</v>
      </c>
      <c r="G33" s="476">
        <v>4500</v>
      </c>
      <c r="H33" s="483">
        <f t="shared" si="0"/>
        <v>69.6</v>
      </c>
      <c r="I33" s="449">
        <f t="shared" si="2"/>
        <v>118.73080859774821</v>
      </c>
      <c r="J33" s="449">
        <f t="shared" si="1"/>
        <v>90</v>
      </c>
      <c r="K33" s="395"/>
    </row>
    <row r="34" spans="1:11" s="399" customFormat="1" ht="24.75" customHeight="1">
      <c r="A34" s="469" t="s">
        <v>423</v>
      </c>
      <c r="B34" s="404" t="s">
        <v>472</v>
      </c>
      <c r="C34" s="443" t="s">
        <v>372</v>
      </c>
      <c r="D34" s="405">
        <f>D35+D38</f>
        <v>115000</v>
      </c>
      <c r="E34" s="405">
        <v>25181</v>
      </c>
      <c r="F34" s="405">
        <f>F35+F38</f>
        <v>33144</v>
      </c>
      <c r="G34" s="405">
        <v>115200</v>
      </c>
      <c r="H34" s="483">
        <f t="shared" si="0"/>
        <v>28.820869565217393</v>
      </c>
      <c r="I34" s="449">
        <f t="shared" si="2"/>
        <v>131.6230491243398</v>
      </c>
      <c r="J34" s="449">
        <f t="shared" si="1"/>
        <v>100.17391304347827</v>
      </c>
      <c r="K34" s="395"/>
    </row>
    <row r="35" spans="1:11" s="399" customFormat="1" ht="28.5" customHeight="1">
      <c r="A35" s="469" t="s">
        <v>329</v>
      </c>
      <c r="B35" s="404" t="s">
        <v>435</v>
      </c>
      <c r="C35" s="443" t="s">
        <v>372</v>
      </c>
      <c r="D35" s="405">
        <f>D36+D37</f>
        <v>110200</v>
      </c>
      <c r="E35" s="405">
        <v>21986</v>
      </c>
      <c r="F35" s="405">
        <f>F36+F37</f>
        <v>29804</v>
      </c>
      <c r="G35" s="405">
        <v>110400</v>
      </c>
      <c r="H35" s="449">
        <f t="shared" si="0"/>
        <v>27.045372050816695</v>
      </c>
      <c r="I35" s="449">
        <f t="shared" si="2"/>
        <v>135.55899208587283</v>
      </c>
      <c r="J35" s="449">
        <f t="shared" si="1"/>
        <v>100.18148820326678</v>
      </c>
      <c r="K35" s="395"/>
    </row>
    <row r="36" spans="1:13" s="399" customFormat="1" ht="25.5" customHeight="1">
      <c r="A36" s="488" t="s">
        <v>387</v>
      </c>
      <c r="B36" s="478" t="s">
        <v>459</v>
      </c>
      <c r="C36" s="443" t="s">
        <v>372</v>
      </c>
      <c r="D36" s="405">
        <v>103000</v>
      </c>
      <c r="E36" s="405">
        <v>16900</v>
      </c>
      <c r="F36" s="405">
        <v>25513</v>
      </c>
      <c r="G36" s="405">
        <v>103200</v>
      </c>
      <c r="H36" s="449">
        <f t="shared" si="0"/>
        <v>24.769902912621358</v>
      </c>
      <c r="I36" s="449">
        <f t="shared" si="2"/>
        <v>150.96449704142012</v>
      </c>
      <c r="J36" s="449">
        <f t="shared" si="1"/>
        <v>100.19417475728156</v>
      </c>
      <c r="K36" s="395"/>
      <c r="M36" s="409"/>
    </row>
    <row r="37" spans="1:11" s="399" customFormat="1" ht="36" customHeight="1">
      <c r="A37" s="488"/>
      <c r="B37" s="478" t="s">
        <v>440</v>
      </c>
      <c r="C37" s="443" t="s">
        <v>372</v>
      </c>
      <c r="D37" s="405">
        <v>7200</v>
      </c>
      <c r="E37" s="405">
        <v>5086</v>
      </c>
      <c r="F37" s="479">
        <v>4291</v>
      </c>
      <c r="G37" s="405">
        <v>7200</v>
      </c>
      <c r="H37" s="449">
        <f t="shared" si="0"/>
        <v>59.59722222222222</v>
      </c>
      <c r="I37" s="449">
        <f t="shared" si="2"/>
        <v>84.36885568226504</v>
      </c>
      <c r="J37" s="449">
        <f t="shared" si="1"/>
        <v>100</v>
      </c>
      <c r="K37" s="395"/>
    </row>
    <row r="38" spans="1:11" s="399" customFormat="1" ht="24.75" customHeight="1">
      <c r="A38" s="469" t="s">
        <v>331</v>
      </c>
      <c r="B38" s="404" t="s">
        <v>450</v>
      </c>
      <c r="C38" s="443" t="s">
        <v>372</v>
      </c>
      <c r="D38" s="405">
        <v>4800</v>
      </c>
      <c r="E38" s="405">
        <v>3195</v>
      </c>
      <c r="F38" s="405">
        <v>3340</v>
      </c>
      <c r="G38" s="405">
        <v>4800</v>
      </c>
      <c r="H38" s="449">
        <f t="shared" si="0"/>
        <v>69.58333333333333</v>
      </c>
      <c r="I38" s="449">
        <f t="shared" si="2"/>
        <v>104.53834115805947</v>
      </c>
      <c r="J38" s="449">
        <f t="shared" si="1"/>
        <v>100</v>
      </c>
      <c r="K38" s="395"/>
    </row>
    <row r="39" spans="1:11" s="399" customFormat="1" ht="24.75" customHeight="1">
      <c r="A39" s="400">
        <v>3</v>
      </c>
      <c r="B39" s="401" t="s">
        <v>385</v>
      </c>
      <c r="C39" s="441"/>
      <c r="D39" s="416"/>
      <c r="E39" s="416"/>
      <c r="F39" s="416"/>
      <c r="G39" s="416"/>
      <c r="H39" s="449"/>
      <c r="I39" s="449"/>
      <c r="J39" s="449"/>
      <c r="K39" s="395"/>
    </row>
    <row r="40" spans="1:12" s="399" customFormat="1" ht="24.75" customHeight="1">
      <c r="A40" s="469">
        <v>1</v>
      </c>
      <c r="B40" s="404" t="s">
        <v>438</v>
      </c>
      <c r="C40" s="442" t="s">
        <v>386</v>
      </c>
      <c r="D40" s="418">
        <f>SUM(D41:D42)</f>
        <v>9930</v>
      </c>
      <c r="E40" s="418">
        <f>E41+E42</f>
        <v>8610</v>
      </c>
      <c r="F40" s="418">
        <f>F41+F42</f>
        <v>10169</v>
      </c>
      <c r="G40" s="418">
        <f>G41+G42</f>
        <v>10580</v>
      </c>
      <c r="H40" s="449">
        <f t="shared" si="0"/>
        <v>102.40684793554884</v>
      </c>
      <c r="I40" s="449">
        <f t="shared" si="2"/>
        <v>118.1068524970964</v>
      </c>
      <c r="J40" s="449">
        <f t="shared" si="1"/>
        <v>106.54582074521653</v>
      </c>
      <c r="K40" s="395"/>
      <c r="L40" s="409"/>
    </row>
    <row r="41" spans="1:11" s="399" customFormat="1" ht="24.75" customHeight="1">
      <c r="A41" s="488" t="s">
        <v>387</v>
      </c>
      <c r="B41" s="478" t="s">
        <v>446</v>
      </c>
      <c r="C41" s="442" t="s">
        <v>386</v>
      </c>
      <c r="D41" s="405">
        <v>7230</v>
      </c>
      <c r="E41" s="480">
        <v>6050</v>
      </c>
      <c r="F41" s="405">
        <v>7747</v>
      </c>
      <c r="G41" s="405">
        <v>7780</v>
      </c>
      <c r="H41" s="449">
        <f t="shared" si="0"/>
        <v>107.15076071922545</v>
      </c>
      <c r="I41" s="449">
        <f t="shared" si="2"/>
        <v>128.0495867768595</v>
      </c>
      <c r="J41" s="449">
        <f t="shared" si="1"/>
        <v>107.60719225449516</v>
      </c>
      <c r="K41" s="395"/>
    </row>
    <row r="42" spans="1:11" s="399" customFormat="1" ht="24.75" customHeight="1">
      <c r="A42" s="488"/>
      <c r="B42" s="478" t="s">
        <v>473</v>
      </c>
      <c r="C42" s="442" t="s">
        <v>386</v>
      </c>
      <c r="D42" s="405">
        <v>2700</v>
      </c>
      <c r="E42" s="480">
        <v>2560</v>
      </c>
      <c r="F42" s="405">
        <v>2422</v>
      </c>
      <c r="G42" s="405">
        <v>2800</v>
      </c>
      <c r="H42" s="449">
        <f t="shared" si="0"/>
        <v>89.70370370370371</v>
      </c>
      <c r="I42" s="449">
        <f t="shared" si="2"/>
        <v>94.609375</v>
      </c>
      <c r="J42" s="449">
        <f t="shared" si="1"/>
        <v>103.7037037037037</v>
      </c>
      <c r="K42" s="395"/>
    </row>
    <row r="43" spans="1:13" s="399" customFormat="1" ht="24.75" customHeight="1">
      <c r="A43" s="469">
        <v>2</v>
      </c>
      <c r="B43" s="404" t="s">
        <v>474</v>
      </c>
      <c r="C43" s="442" t="s">
        <v>386</v>
      </c>
      <c r="D43" s="405">
        <v>130000</v>
      </c>
      <c r="E43" s="457">
        <v>138000</v>
      </c>
      <c r="F43" s="405">
        <v>128600</v>
      </c>
      <c r="G43" s="405">
        <v>145000</v>
      </c>
      <c r="H43" s="449">
        <f t="shared" si="0"/>
        <v>98.92307692307692</v>
      </c>
      <c r="I43" s="449">
        <f t="shared" si="2"/>
        <v>93.18840579710145</v>
      </c>
      <c r="J43" s="449">
        <f t="shared" si="1"/>
        <v>111.53846153846155</v>
      </c>
      <c r="K43" s="395"/>
      <c r="M43" s="409"/>
    </row>
    <row r="44" spans="1:11" s="399" customFormat="1" ht="40.5" customHeight="1">
      <c r="A44" s="400" t="s">
        <v>33</v>
      </c>
      <c r="B44" s="401" t="s">
        <v>475</v>
      </c>
      <c r="C44" s="442"/>
      <c r="D44" s="405"/>
      <c r="E44" s="405"/>
      <c r="F44" s="405"/>
      <c r="G44" s="405"/>
      <c r="H44" s="449"/>
      <c r="I44" s="449"/>
      <c r="J44" s="451"/>
      <c r="K44" s="395"/>
    </row>
    <row r="45" spans="1:13" s="399" customFormat="1" ht="36" customHeight="1">
      <c r="A45" s="469">
        <v>1</v>
      </c>
      <c r="B45" s="404" t="s">
        <v>437</v>
      </c>
      <c r="C45" s="443" t="s">
        <v>436</v>
      </c>
      <c r="D45" s="418">
        <v>1100</v>
      </c>
      <c r="E45" s="418">
        <v>434</v>
      </c>
      <c r="F45" s="484">
        <v>704.25</v>
      </c>
      <c r="G45" s="485">
        <v>1100</v>
      </c>
      <c r="H45" s="483">
        <f t="shared" si="0"/>
        <v>64.02272727272728</v>
      </c>
      <c r="I45" s="449">
        <f t="shared" si="2"/>
        <v>162.26958525345623</v>
      </c>
      <c r="J45" s="449">
        <f t="shared" si="1"/>
        <v>100</v>
      </c>
      <c r="K45" s="395"/>
      <c r="M45" s="482"/>
    </row>
    <row r="46" spans="1:11" s="399" customFormat="1" ht="24.75" customHeight="1">
      <c r="A46" s="469">
        <v>2</v>
      </c>
      <c r="B46" s="404" t="s">
        <v>389</v>
      </c>
      <c r="C46" s="442"/>
      <c r="D46" s="418"/>
      <c r="E46" s="418"/>
      <c r="F46" s="418"/>
      <c r="G46" s="418"/>
      <c r="H46" s="449"/>
      <c r="I46" s="449"/>
      <c r="J46" s="449"/>
      <c r="K46" s="395"/>
    </row>
    <row r="47" spans="1:13" s="399" customFormat="1" ht="24.75" customHeight="1">
      <c r="A47" s="469" t="s">
        <v>374</v>
      </c>
      <c r="B47" s="404" t="s">
        <v>390</v>
      </c>
      <c r="C47" s="443" t="s">
        <v>372</v>
      </c>
      <c r="D47" s="418">
        <v>3200</v>
      </c>
      <c r="E47" s="457">
        <v>3140</v>
      </c>
      <c r="F47" s="405">
        <v>3200</v>
      </c>
      <c r="G47" s="405">
        <v>3300</v>
      </c>
      <c r="H47" s="449">
        <f t="shared" si="0"/>
        <v>100</v>
      </c>
      <c r="I47" s="449">
        <f t="shared" si="2"/>
        <v>101.91082802547771</v>
      </c>
      <c r="J47" s="449">
        <f t="shared" si="1"/>
        <v>103.125</v>
      </c>
      <c r="K47" s="395"/>
      <c r="M47" s="409"/>
    </row>
    <row r="48" spans="1:13" s="399" customFormat="1" ht="24.75" customHeight="1">
      <c r="A48" s="469" t="s">
        <v>374</v>
      </c>
      <c r="B48" s="404" t="s">
        <v>412</v>
      </c>
      <c r="C48" s="443" t="s">
        <v>372</v>
      </c>
      <c r="D48" s="418">
        <v>350000</v>
      </c>
      <c r="E48" s="457">
        <v>186400</v>
      </c>
      <c r="F48" s="405">
        <v>213600</v>
      </c>
      <c r="G48" s="405">
        <v>350000</v>
      </c>
      <c r="H48" s="449">
        <f t="shared" si="0"/>
        <v>61.02857142857143</v>
      </c>
      <c r="I48" s="449">
        <f t="shared" si="2"/>
        <v>114.5922746781116</v>
      </c>
      <c r="J48" s="449">
        <f t="shared" si="1"/>
        <v>100</v>
      </c>
      <c r="K48" s="396"/>
      <c r="M48" s="419"/>
    </row>
    <row r="49" spans="1:11" s="399" customFormat="1" ht="22.5" customHeight="1">
      <c r="A49" s="469" t="s">
        <v>374</v>
      </c>
      <c r="B49" s="481" t="s">
        <v>439</v>
      </c>
      <c r="C49" s="443" t="s">
        <v>372</v>
      </c>
      <c r="D49" s="418">
        <v>20000</v>
      </c>
      <c r="E49" s="457">
        <v>19920</v>
      </c>
      <c r="F49" s="405">
        <v>20550</v>
      </c>
      <c r="G49" s="405">
        <v>20550</v>
      </c>
      <c r="H49" s="449">
        <f t="shared" si="0"/>
        <v>102.75000000000001</v>
      </c>
      <c r="I49" s="449">
        <f t="shared" si="2"/>
        <v>103.16265060240963</v>
      </c>
      <c r="J49" s="449">
        <f t="shared" si="1"/>
        <v>102.75000000000001</v>
      </c>
      <c r="K49" s="395"/>
    </row>
    <row r="50" spans="1:11" s="399" customFormat="1" ht="24" customHeight="1">
      <c r="A50" s="469" t="s">
        <v>374</v>
      </c>
      <c r="B50" s="404" t="s">
        <v>460</v>
      </c>
      <c r="C50" s="443" t="s">
        <v>372</v>
      </c>
      <c r="D50" s="418">
        <v>3600</v>
      </c>
      <c r="E50" s="457">
        <v>2190</v>
      </c>
      <c r="F50" s="405">
        <v>2440</v>
      </c>
      <c r="G50" s="405">
        <v>3600</v>
      </c>
      <c r="H50" s="449">
        <f t="shared" si="0"/>
        <v>67.77777777777779</v>
      </c>
      <c r="I50" s="449">
        <f t="shared" si="2"/>
        <v>111.41552511415524</v>
      </c>
      <c r="J50" s="449">
        <f t="shared" si="1"/>
        <v>100</v>
      </c>
      <c r="K50" s="395"/>
    </row>
    <row r="51" spans="1:13" s="399" customFormat="1" ht="24.75" customHeight="1">
      <c r="A51" s="469" t="s">
        <v>374</v>
      </c>
      <c r="B51" s="404" t="s">
        <v>411</v>
      </c>
      <c r="C51" s="443" t="s">
        <v>476</v>
      </c>
      <c r="D51" s="418">
        <v>90000</v>
      </c>
      <c r="E51" s="457">
        <v>52700</v>
      </c>
      <c r="F51" s="405">
        <v>60300</v>
      </c>
      <c r="G51" s="405">
        <v>95000</v>
      </c>
      <c r="H51" s="449">
        <f t="shared" si="0"/>
        <v>67</v>
      </c>
      <c r="I51" s="449">
        <f t="shared" si="2"/>
        <v>114.42125237191651</v>
      </c>
      <c r="J51" s="449">
        <f t="shared" si="1"/>
        <v>105.55555555555556</v>
      </c>
      <c r="K51" s="396"/>
      <c r="M51" s="419"/>
    </row>
    <row r="52" spans="1:11" s="399" customFormat="1" ht="24.75" customHeight="1">
      <c r="A52" s="469" t="s">
        <v>374</v>
      </c>
      <c r="B52" s="481" t="s">
        <v>410</v>
      </c>
      <c r="C52" s="443" t="s">
        <v>372</v>
      </c>
      <c r="D52" s="418">
        <v>3000</v>
      </c>
      <c r="E52" s="457">
        <v>3206</v>
      </c>
      <c r="F52" s="405">
        <v>2655</v>
      </c>
      <c r="G52" s="405">
        <v>2655</v>
      </c>
      <c r="H52" s="449">
        <f t="shared" si="0"/>
        <v>88.5</v>
      </c>
      <c r="I52" s="449">
        <f t="shared" si="2"/>
        <v>82.81347473487212</v>
      </c>
      <c r="J52" s="449">
        <f t="shared" si="1"/>
        <v>88.5</v>
      </c>
      <c r="K52" s="395"/>
    </row>
    <row r="53" spans="1:11" s="399" customFormat="1" ht="24.75" customHeight="1">
      <c r="A53" s="469" t="s">
        <v>374</v>
      </c>
      <c r="B53" s="481" t="s">
        <v>477</v>
      </c>
      <c r="C53" s="443" t="s">
        <v>372</v>
      </c>
      <c r="D53" s="418">
        <v>10</v>
      </c>
      <c r="E53" s="418">
        <v>9.4</v>
      </c>
      <c r="F53" s="418">
        <v>7.8999999999999995</v>
      </c>
      <c r="G53" s="418">
        <v>11</v>
      </c>
      <c r="H53" s="449">
        <f t="shared" si="0"/>
        <v>78.99999999999999</v>
      </c>
      <c r="I53" s="449">
        <f t="shared" si="2"/>
        <v>84.04255319148936</v>
      </c>
      <c r="J53" s="449">
        <f t="shared" si="1"/>
        <v>110.00000000000001</v>
      </c>
      <c r="K53" s="395"/>
    </row>
    <row r="54" spans="1:11" s="399" customFormat="1" ht="24.75" customHeight="1">
      <c r="A54" s="469" t="s">
        <v>374</v>
      </c>
      <c r="B54" s="481" t="s">
        <v>478</v>
      </c>
      <c r="C54" s="443" t="s">
        <v>479</v>
      </c>
      <c r="D54" s="418">
        <v>90</v>
      </c>
      <c r="E54" s="418">
        <v>62</v>
      </c>
      <c r="F54" s="418">
        <v>71</v>
      </c>
      <c r="G54" s="418">
        <v>95</v>
      </c>
      <c r="H54" s="449">
        <f t="shared" si="0"/>
        <v>78.88888888888889</v>
      </c>
      <c r="I54" s="449">
        <f t="shared" si="2"/>
        <v>114.51612903225808</v>
      </c>
      <c r="J54" s="449">
        <f t="shared" si="1"/>
        <v>105.55555555555556</v>
      </c>
      <c r="K54" s="395"/>
    </row>
    <row r="55" spans="1:11" s="399" customFormat="1" ht="38.25" customHeight="1">
      <c r="A55" s="400" t="s">
        <v>34</v>
      </c>
      <c r="B55" s="420" t="s">
        <v>514</v>
      </c>
      <c r="C55" s="443"/>
      <c r="D55" s="421"/>
      <c r="E55" s="421"/>
      <c r="F55" s="421"/>
      <c r="G55" s="421"/>
      <c r="H55" s="449"/>
      <c r="I55" s="449"/>
      <c r="J55" s="449"/>
      <c r="K55" s="395"/>
    </row>
    <row r="56" spans="1:11" s="399" customFormat="1" ht="24.75" customHeight="1">
      <c r="A56" s="411">
        <v>1</v>
      </c>
      <c r="B56" s="412" t="s">
        <v>519</v>
      </c>
      <c r="C56" s="443" t="s">
        <v>427</v>
      </c>
      <c r="D56" s="422">
        <v>26</v>
      </c>
      <c r="E56" s="458">
        <v>0</v>
      </c>
      <c r="F56" s="402">
        <v>0</v>
      </c>
      <c r="G56" s="451">
        <v>26</v>
      </c>
      <c r="H56" s="449"/>
      <c r="I56" s="449"/>
      <c r="J56" s="449">
        <f t="shared" si="1"/>
        <v>100</v>
      </c>
      <c r="K56" s="395"/>
    </row>
    <row r="57" spans="1:11" s="399" customFormat="1" ht="28.5" customHeight="1">
      <c r="A57" s="400" t="s">
        <v>35</v>
      </c>
      <c r="B57" s="420" t="s">
        <v>480</v>
      </c>
      <c r="C57" s="442"/>
      <c r="D57" s="422"/>
      <c r="E57" s="422"/>
      <c r="F57" s="422"/>
      <c r="G57" s="422"/>
      <c r="H57" s="449"/>
      <c r="I57" s="449"/>
      <c r="J57" s="449"/>
      <c r="K57" s="395"/>
    </row>
    <row r="58" spans="1:11" s="403" customFormat="1" ht="55.5" customHeight="1">
      <c r="A58" s="469"/>
      <c r="B58" s="412" t="s">
        <v>443</v>
      </c>
      <c r="C58" s="443" t="s">
        <v>436</v>
      </c>
      <c r="D58" s="405">
        <f>SUM(D59:D61)</f>
        <v>8500</v>
      </c>
      <c r="E58" s="405">
        <v>4015</v>
      </c>
      <c r="F58" s="464">
        <f>SUM(F59:F61)</f>
        <v>5280</v>
      </c>
      <c r="G58" s="405">
        <f>SUM(G59:G61)</f>
        <v>9000</v>
      </c>
      <c r="H58" s="449">
        <f t="shared" si="0"/>
        <v>62.117647058823536</v>
      </c>
      <c r="I58" s="449">
        <f t="shared" si="2"/>
        <v>131.50684931506848</v>
      </c>
      <c r="J58" s="449">
        <f t="shared" si="1"/>
        <v>105.88235294117648</v>
      </c>
      <c r="K58" s="395"/>
    </row>
    <row r="59" spans="1:11" s="399" customFormat="1" ht="37.5" customHeight="1">
      <c r="A59" s="469" t="s">
        <v>374</v>
      </c>
      <c r="B59" s="412" t="s">
        <v>516</v>
      </c>
      <c r="C59" s="442" t="s">
        <v>453</v>
      </c>
      <c r="D59" s="418">
        <v>6500</v>
      </c>
      <c r="E59" s="418">
        <v>2915</v>
      </c>
      <c r="F59" s="465">
        <v>4010</v>
      </c>
      <c r="G59" s="418">
        <v>7000</v>
      </c>
      <c r="H59" s="449">
        <f t="shared" si="0"/>
        <v>61.69230769230769</v>
      </c>
      <c r="I59" s="449">
        <f t="shared" si="2"/>
        <v>137.56432246998284</v>
      </c>
      <c r="J59" s="449">
        <f t="shared" si="1"/>
        <v>107.6923076923077</v>
      </c>
      <c r="K59" s="395"/>
    </row>
    <row r="60" spans="1:11" s="399" customFormat="1" ht="24.75" customHeight="1">
      <c r="A60" s="469" t="s">
        <v>374</v>
      </c>
      <c r="B60" s="412" t="s">
        <v>517</v>
      </c>
      <c r="C60" s="442" t="s">
        <v>453</v>
      </c>
      <c r="D60" s="418">
        <v>1000</v>
      </c>
      <c r="E60" s="418">
        <v>570</v>
      </c>
      <c r="F60" s="465">
        <v>640</v>
      </c>
      <c r="G60" s="418">
        <v>1000</v>
      </c>
      <c r="H60" s="449">
        <f t="shared" si="0"/>
        <v>64</v>
      </c>
      <c r="I60" s="449">
        <f t="shared" si="2"/>
        <v>112.28070175438596</v>
      </c>
      <c r="J60" s="449">
        <f t="shared" si="1"/>
        <v>100</v>
      </c>
      <c r="K60" s="395"/>
    </row>
    <row r="61" spans="1:11" s="399" customFormat="1" ht="27" customHeight="1">
      <c r="A61" s="469" t="s">
        <v>374</v>
      </c>
      <c r="B61" s="412" t="s">
        <v>518</v>
      </c>
      <c r="C61" s="442" t="s">
        <v>453</v>
      </c>
      <c r="D61" s="418">
        <v>1000</v>
      </c>
      <c r="E61" s="418">
        <v>530</v>
      </c>
      <c r="F61" s="465">
        <v>630</v>
      </c>
      <c r="G61" s="418">
        <v>1000</v>
      </c>
      <c r="H61" s="449">
        <f t="shared" si="0"/>
        <v>63</v>
      </c>
      <c r="I61" s="449">
        <f t="shared" si="2"/>
        <v>118.86792452830188</v>
      </c>
      <c r="J61" s="449">
        <f t="shared" si="1"/>
        <v>100</v>
      </c>
      <c r="K61" s="395"/>
    </row>
    <row r="62" spans="1:11" s="432" customFormat="1" ht="38.25" customHeight="1">
      <c r="A62" s="454" t="s">
        <v>36</v>
      </c>
      <c r="B62" s="420" t="s">
        <v>481</v>
      </c>
      <c r="C62" s="444" t="s">
        <v>415</v>
      </c>
      <c r="D62" s="455">
        <v>55700</v>
      </c>
      <c r="E62" s="455">
        <v>30381</v>
      </c>
      <c r="F62" s="455">
        <v>31576</v>
      </c>
      <c r="G62" s="455">
        <v>58600</v>
      </c>
      <c r="H62" s="462">
        <f t="shared" si="0"/>
        <v>56.689407540394974</v>
      </c>
      <c r="I62" s="462">
        <f t="shared" si="2"/>
        <v>103.93337941476581</v>
      </c>
      <c r="J62" s="462">
        <f t="shared" si="1"/>
        <v>105.2064631956912</v>
      </c>
      <c r="K62" s="400"/>
    </row>
    <row r="63" spans="1:13" s="399" customFormat="1" ht="24.75" customHeight="1">
      <c r="A63" s="396" t="s">
        <v>428</v>
      </c>
      <c r="B63" s="423" t="s">
        <v>482</v>
      </c>
      <c r="C63" s="440"/>
      <c r="D63" s="418"/>
      <c r="E63" s="418"/>
      <c r="F63" s="418"/>
      <c r="G63" s="418"/>
      <c r="H63" s="449"/>
      <c r="I63" s="449"/>
      <c r="J63" s="451"/>
      <c r="K63" s="395"/>
      <c r="M63" s="409"/>
    </row>
    <row r="64" spans="1:11" s="399" customFormat="1" ht="24.75" customHeight="1">
      <c r="A64" s="396">
        <v>1</v>
      </c>
      <c r="B64" s="423" t="s">
        <v>513</v>
      </c>
      <c r="C64" s="440"/>
      <c r="D64" s="418"/>
      <c r="E64" s="418"/>
      <c r="F64" s="418"/>
      <c r="G64" s="418"/>
      <c r="H64" s="449"/>
      <c r="I64" s="449"/>
      <c r="J64" s="451"/>
      <c r="K64" s="395"/>
    </row>
    <row r="65" spans="1:13" s="399" customFormat="1" ht="24.75" customHeight="1">
      <c r="A65" s="395" t="s">
        <v>363</v>
      </c>
      <c r="B65" s="424" t="s">
        <v>393</v>
      </c>
      <c r="C65" s="461" t="s">
        <v>394</v>
      </c>
      <c r="D65" s="405">
        <v>35500</v>
      </c>
      <c r="E65" s="405">
        <v>34819</v>
      </c>
      <c r="F65" s="405">
        <f>F66+F69</f>
        <v>33842</v>
      </c>
      <c r="G65" s="405">
        <v>35500</v>
      </c>
      <c r="H65" s="449">
        <f aca="true" t="shared" si="3" ref="H65:H75">F65/D65*100</f>
        <v>95.32957746478873</v>
      </c>
      <c r="I65" s="449">
        <f aca="true" t="shared" si="4" ref="I65:I75">+F65/E65*100</f>
        <v>97.194060713978</v>
      </c>
      <c r="J65" s="449">
        <f aca="true" t="shared" si="5" ref="J65:J75">+G65/D65*100</f>
        <v>100</v>
      </c>
      <c r="K65" s="395"/>
      <c r="M65" s="409"/>
    </row>
    <row r="66" spans="1:13" s="403" customFormat="1" ht="24.75" customHeight="1">
      <c r="A66" s="395" t="s">
        <v>375</v>
      </c>
      <c r="B66" s="424" t="s">
        <v>395</v>
      </c>
      <c r="C66" s="440" t="s">
        <v>453</v>
      </c>
      <c r="D66" s="418">
        <f>SUM(D67:D68)</f>
        <v>6600</v>
      </c>
      <c r="E66" s="418">
        <v>6078</v>
      </c>
      <c r="F66" s="405">
        <f>F67+F68</f>
        <v>5075</v>
      </c>
      <c r="G66" s="405">
        <v>6600</v>
      </c>
      <c r="H66" s="449">
        <f t="shared" si="3"/>
        <v>76.89393939393939</v>
      </c>
      <c r="I66" s="449">
        <f t="shared" si="4"/>
        <v>83.49786113853241</v>
      </c>
      <c r="J66" s="449">
        <f t="shared" si="5"/>
        <v>100</v>
      </c>
      <c r="K66" s="395"/>
      <c r="M66" s="425"/>
    </row>
    <row r="67" spans="1:11" s="427" customFormat="1" ht="24.75" customHeight="1">
      <c r="A67" s="395" t="s">
        <v>374</v>
      </c>
      <c r="B67" s="424" t="s">
        <v>432</v>
      </c>
      <c r="C67" s="440" t="s">
        <v>453</v>
      </c>
      <c r="D67" s="418">
        <v>6100</v>
      </c>
      <c r="E67" s="418">
        <v>5595</v>
      </c>
      <c r="F67" s="405">
        <v>4733</v>
      </c>
      <c r="G67" s="405">
        <v>6100</v>
      </c>
      <c r="H67" s="449">
        <f t="shared" si="3"/>
        <v>77.59016393442623</v>
      </c>
      <c r="I67" s="449">
        <f t="shared" si="4"/>
        <v>84.59338695263628</v>
      </c>
      <c r="J67" s="449">
        <f t="shared" si="5"/>
        <v>100</v>
      </c>
      <c r="K67" s="395"/>
    </row>
    <row r="68" spans="1:11" s="427" customFormat="1" ht="24.75" customHeight="1">
      <c r="A68" s="395" t="s">
        <v>374</v>
      </c>
      <c r="B68" s="424" t="s">
        <v>433</v>
      </c>
      <c r="C68" s="440" t="s">
        <v>453</v>
      </c>
      <c r="D68" s="418">
        <v>500</v>
      </c>
      <c r="E68" s="418">
        <v>483</v>
      </c>
      <c r="F68" s="405">
        <v>342</v>
      </c>
      <c r="G68" s="405">
        <v>500</v>
      </c>
      <c r="H68" s="449">
        <f t="shared" si="3"/>
        <v>68.4</v>
      </c>
      <c r="I68" s="449">
        <f t="shared" si="4"/>
        <v>70.80745341614907</v>
      </c>
      <c r="J68" s="449">
        <f t="shared" si="5"/>
        <v>100</v>
      </c>
      <c r="K68" s="395"/>
    </row>
    <row r="69" spans="1:11" s="403" customFormat="1" ht="24.75" customHeight="1">
      <c r="A69" s="395" t="s">
        <v>375</v>
      </c>
      <c r="B69" s="424" t="s">
        <v>396</v>
      </c>
      <c r="C69" s="461" t="s">
        <v>394</v>
      </c>
      <c r="D69" s="405">
        <f>+SUM(D70:D72)</f>
        <v>28900</v>
      </c>
      <c r="E69" s="405">
        <f>SUM(E70:E72)</f>
        <v>28745</v>
      </c>
      <c r="F69" s="405">
        <f>F70+F71+F72</f>
        <v>28767</v>
      </c>
      <c r="G69" s="405">
        <f>G70+G71+G72</f>
        <v>28900</v>
      </c>
      <c r="H69" s="449">
        <f t="shared" si="3"/>
        <v>99.53979238754326</v>
      </c>
      <c r="I69" s="449">
        <f t="shared" si="4"/>
        <v>100.07653504957383</v>
      </c>
      <c r="J69" s="449">
        <f t="shared" si="5"/>
        <v>100</v>
      </c>
      <c r="K69" s="395"/>
    </row>
    <row r="70" spans="1:11" s="426" customFormat="1" ht="24.75" customHeight="1">
      <c r="A70" s="395" t="s">
        <v>374</v>
      </c>
      <c r="B70" s="424" t="s">
        <v>397</v>
      </c>
      <c r="C70" s="440" t="s">
        <v>453</v>
      </c>
      <c r="D70" s="418">
        <v>17200</v>
      </c>
      <c r="E70" s="418">
        <v>16891</v>
      </c>
      <c r="F70" s="405">
        <v>17018</v>
      </c>
      <c r="G70" s="405">
        <v>17200</v>
      </c>
      <c r="H70" s="449">
        <f t="shared" si="3"/>
        <v>98.94186046511628</v>
      </c>
      <c r="I70" s="449">
        <f t="shared" si="4"/>
        <v>100.75187969924812</v>
      </c>
      <c r="J70" s="449">
        <f t="shared" si="5"/>
        <v>100</v>
      </c>
      <c r="K70" s="395"/>
    </row>
    <row r="71" spans="1:13" s="427" customFormat="1" ht="24.75" customHeight="1">
      <c r="A71" s="395" t="s">
        <v>374</v>
      </c>
      <c r="B71" s="424" t="s">
        <v>398</v>
      </c>
      <c r="C71" s="440" t="s">
        <v>453</v>
      </c>
      <c r="D71" s="418">
        <v>8600</v>
      </c>
      <c r="E71" s="418">
        <v>8880</v>
      </c>
      <c r="F71" s="405">
        <v>8621</v>
      </c>
      <c r="G71" s="405">
        <v>8600</v>
      </c>
      <c r="H71" s="449">
        <f t="shared" si="3"/>
        <v>100.24418604651162</v>
      </c>
      <c r="I71" s="449">
        <f t="shared" si="4"/>
        <v>97.08333333333333</v>
      </c>
      <c r="J71" s="449">
        <f t="shared" si="5"/>
        <v>100</v>
      </c>
      <c r="K71" s="395"/>
      <c r="M71" s="428"/>
    </row>
    <row r="72" spans="1:13" s="427" customFormat="1" ht="24.75" customHeight="1">
      <c r="A72" s="395" t="s">
        <v>374</v>
      </c>
      <c r="B72" s="424" t="s">
        <v>483</v>
      </c>
      <c r="C72" s="440" t="s">
        <v>453</v>
      </c>
      <c r="D72" s="418">
        <v>3100</v>
      </c>
      <c r="E72" s="418">
        <v>2974</v>
      </c>
      <c r="F72" s="418">
        <v>3128</v>
      </c>
      <c r="G72" s="418">
        <v>3100</v>
      </c>
      <c r="H72" s="449">
        <f t="shared" si="3"/>
        <v>100.90322580645162</v>
      </c>
      <c r="I72" s="449">
        <f t="shared" si="4"/>
        <v>105.17821116341628</v>
      </c>
      <c r="J72" s="449">
        <f t="shared" si="5"/>
        <v>100</v>
      </c>
      <c r="K72" s="395"/>
      <c r="M72" s="428"/>
    </row>
    <row r="73" spans="1:13" s="399" customFormat="1" ht="24.75" customHeight="1">
      <c r="A73" s="395" t="s">
        <v>365</v>
      </c>
      <c r="B73" s="424" t="s">
        <v>400</v>
      </c>
      <c r="C73" s="445" t="s">
        <v>401</v>
      </c>
      <c r="D73" s="418">
        <v>100</v>
      </c>
      <c r="E73" s="450">
        <v>100</v>
      </c>
      <c r="F73" s="418">
        <v>100</v>
      </c>
      <c r="G73" s="418">
        <v>100</v>
      </c>
      <c r="H73" s="449">
        <f t="shared" si="3"/>
        <v>100</v>
      </c>
      <c r="I73" s="449">
        <f t="shared" si="4"/>
        <v>100</v>
      </c>
      <c r="J73" s="449">
        <f t="shared" si="5"/>
        <v>100</v>
      </c>
      <c r="K73" s="395"/>
      <c r="M73" s="429"/>
    </row>
    <row r="74" spans="1:11" s="399" customFormat="1" ht="27" customHeight="1">
      <c r="A74" s="395" t="s">
        <v>399</v>
      </c>
      <c r="B74" s="424" t="s">
        <v>403</v>
      </c>
      <c r="C74" s="440" t="s">
        <v>453</v>
      </c>
      <c r="D74" s="418">
        <v>450</v>
      </c>
      <c r="E74" s="450">
        <v>452</v>
      </c>
      <c r="F74" s="418">
        <v>407</v>
      </c>
      <c r="G74" s="418">
        <v>450</v>
      </c>
      <c r="H74" s="449">
        <f t="shared" si="3"/>
        <v>90.44444444444444</v>
      </c>
      <c r="I74" s="449">
        <f t="shared" si="4"/>
        <v>90.04424778761062</v>
      </c>
      <c r="J74" s="449">
        <f t="shared" si="5"/>
        <v>100</v>
      </c>
      <c r="K74" s="395"/>
    </row>
    <row r="75" spans="1:11" s="399" customFormat="1" ht="24.75" customHeight="1">
      <c r="A75" s="395" t="s">
        <v>402</v>
      </c>
      <c r="B75" s="424" t="s">
        <v>442</v>
      </c>
      <c r="C75" s="440" t="s">
        <v>392</v>
      </c>
      <c r="D75" s="430">
        <v>100</v>
      </c>
      <c r="E75" s="430">
        <v>100</v>
      </c>
      <c r="F75" s="430">
        <v>100</v>
      </c>
      <c r="G75" s="430">
        <v>100</v>
      </c>
      <c r="H75" s="449">
        <f t="shared" si="3"/>
        <v>100</v>
      </c>
      <c r="I75" s="449">
        <f t="shared" si="4"/>
        <v>100</v>
      </c>
      <c r="J75" s="449">
        <f t="shared" si="5"/>
        <v>100</v>
      </c>
      <c r="K75" s="395"/>
    </row>
    <row r="76" spans="1:11" s="399" customFormat="1" ht="24.75" customHeight="1">
      <c r="A76" s="395" t="s">
        <v>404</v>
      </c>
      <c r="B76" s="424" t="s">
        <v>484</v>
      </c>
      <c r="C76" s="445" t="s">
        <v>401</v>
      </c>
      <c r="D76" s="418">
        <v>150</v>
      </c>
      <c r="E76" s="450">
        <v>150</v>
      </c>
      <c r="F76" s="418">
        <v>150</v>
      </c>
      <c r="G76" s="418">
        <v>150</v>
      </c>
      <c r="H76" s="449">
        <f>F76/D76*100</f>
        <v>100</v>
      </c>
      <c r="I76" s="449">
        <f>+F76/E76*100</f>
        <v>100</v>
      </c>
      <c r="J76" s="449">
        <f>+G76/D76*100</f>
        <v>100</v>
      </c>
      <c r="K76" s="395"/>
    </row>
    <row r="77" spans="1:11" s="403" customFormat="1" ht="24.75" customHeight="1">
      <c r="A77" s="395" t="s">
        <v>441</v>
      </c>
      <c r="B77" s="424" t="s">
        <v>457</v>
      </c>
      <c r="C77" s="445" t="s">
        <v>392</v>
      </c>
      <c r="D77" s="431">
        <v>74</v>
      </c>
      <c r="E77" s="431">
        <v>70</v>
      </c>
      <c r="F77" s="431">
        <v>75</v>
      </c>
      <c r="G77" s="431">
        <v>75</v>
      </c>
      <c r="H77" s="449">
        <f>F77/D77*100</f>
        <v>101.35135135135135</v>
      </c>
      <c r="I77" s="449">
        <f>+F77/E77*100</f>
        <v>107.14285714285714</v>
      </c>
      <c r="J77" s="449">
        <f>+G77/D77*100</f>
        <v>101.35135135135135</v>
      </c>
      <c r="K77" s="396"/>
    </row>
    <row r="78" spans="1:11" s="399" customFormat="1" ht="27" customHeight="1">
      <c r="A78" s="400">
        <v>2</v>
      </c>
      <c r="B78" s="420" t="s">
        <v>485</v>
      </c>
      <c r="C78" s="441"/>
      <c r="D78" s="418"/>
      <c r="E78" s="418"/>
      <c r="F78" s="418"/>
      <c r="G78" s="418"/>
      <c r="H78" s="449"/>
      <c r="I78" s="449"/>
      <c r="J78" s="451"/>
      <c r="K78" s="395"/>
    </row>
    <row r="79" spans="1:11" s="399" customFormat="1" ht="38.25" customHeight="1">
      <c r="A79" s="469" t="s">
        <v>422</v>
      </c>
      <c r="B79" s="412" t="s">
        <v>451</v>
      </c>
      <c r="C79" s="442" t="s">
        <v>392</v>
      </c>
      <c r="D79" s="430">
        <v>100</v>
      </c>
      <c r="E79" s="430">
        <v>100</v>
      </c>
      <c r="F79" s="430">
        <v>100</v>
      </c>
      <c r="G79" s="430">
        <v>100</v>
      </c>
      <c r="H79" s="449">
        <f aca="true" t="shared" si="6" ref="H79:H117">F79/D79*100</f>
        <v>100</v>
      </c>
      <c r="I79" s="449">
        <f aca="true" t="shared" si="7" ref="I79:I117">+F79/E79*100</f>
        <v>100</v>
      </c>
      <c r="J79" s="449">
        <f aca="true" t="shared" si="8" ref="J79:J117">+G79/D79*100</f>
        <v>100</v>
      </c>
      <c r="K79" s="395"/>
    </row>
    <row r="80" spans="1:11" s="399" customFormat="1" ht="38.25" customHeight="1">
      <c r="A80" s="469" t="s">
        <v>423</v>
      </c>
      <c r="B80" s="412" t="s">
        <v>486</v>
      </c>
      <c r="C80" s="442" t="s">
        <v>392</v>
      </c>
      <c r="D80" s="430">
        <v>99</v>
      </c>
      <c r="E80" s="430">
        <v>46</v>
      </c>
      <c r="F80" s="430">
        <v>36.5</v>
      </c>
      <c r="G80" s="430">
        <v>99</v>
      </c>
      <c r="H80" s="449">
        <f t="shared" si="6"/>
        <v>36.868686868686865</v>
      </c>
      <c r="I80" s="449">
        <f t="shared" si="7"/>
        <v>79.34782608695652</v>
      </c>
      <c r="J80" s="449">
        <f t="shared" si="8"/>
        <v>100</v>
      </c>
      <c r="K80" s="395"/>
    </row>
    <row r="81" spans="1:13" s="399" customFormat="1" ht="47.25" customHeight="1">
      <c r="A81" s="469" t="s">
        <v>424</v>
      </c>
      <c r="B81" s="412" t="s">
        <v>487</v>
      </c>
      <c r="C81" s="442" t="s">
        <v>392</v>
      </c>
      <c r="D81" s="430">
        <v>9.5</v>
      </c>
      <c r="E81" s="430">
        <v>9.5</v>
      </c>
      <c r="F81" s="430">
        <v>9.5</v>
      </c>
      <c r="G81" s="430">
        <v>9.5</v>
      </c>
      <c r="H81" s="449">
        <f t="shared" si="6"/>
        <v>100</v>
      </c>
      <c r="I81" s="449">
        <f t="shared" si="7"/>
        <v>100</v>
      </c>
      <c r="J81" s="449">
        <f t="shared" si="8"/>
        <v>100</v>
      </c>
      <c r="K81" s="395"/>
      <c r="M81" s="432"/>
    </row>
    <row r="82" spans="1:11" s="399" customFormat="1" ht="33.75" customHeight="1">
      <c r="A82" s="469" t="s">
        <v>425</v>
      </c>
      <c r="B82" s="412" t="s">
        <v>488</v>
      </c>
      <c r="C82" s="443" t="s">
        <v>392</v>
      </c>
      <c r="D82" s="430">
        <v>100</v>
      </c>
      <c r="E82" s="430">
        <v>100</v>
      </c>
      <c r="F82" s="430">
        <v>100</v>
      </c>
      <c r="G82" s="430">
        <v>100</v>
      </c>
      <c r="H82" s="449">
        <f t="shared" si="6"/>
        <v>100</v>
      </c>
      <c r="I82" s="449">
        <f t="shared" si="7"/>
        <v>100</v>
      </c>
      <c r="J82" s="449">
        <f t="shared" si="8"/>
        <v>100</v>
      </c>
      <c r="K82" s="395"/>
    </row>
    <row r="83" spans="1:11" s="399" customFormat="1" ht="24.75" customHeight="1">
      <c r="A83" s="469" t="s">
        <v>426</v>
      </c>
      <c r="B83" s="412" t="s">
        <v>444</v>
      </c>
      <c r="C83" s="443" t="s">
        <v>489</v>
      </c>
      <c r="D83" s="418">
        <v>300</v>
      </c>
      <c r="E83" s="418">
        <v>300</v>
      </c>
      <c r="F83" s="418">
        <v>300</v>
      </c>
      <c r="G83" s="418">
        <v>300</v>
      </c>
      <c r="H83" s="449">
        <f t="shared" si="6"/>
        <v>100</v>
      </c>
      <c r="I83" s="449">
        <f t="shared" si="7"/>
        <v>100</v>
      </c>
      <c r="J83" s="449">
        <f t="shared" si="8"/>
        <v>100</v>
      </c>
      <c r="K83" s="395"/>
    </row>
    <row r="84" spans="1:11" s="399" customFormat="1" ht="24.75" customHeight="1">
      <c r="A84" s="469" t="s">
        <v>490</v>
      </c>
      <c r="B84" s="412" t="s">
        <v>491</v>
      </c>
      <c r="C84" s="443" t="s">
        <v>492</v>
      </c>
      <c r="D84" s="418">
        <v>63</v>
      </c>
      <c r="E84" s="418">
        <v>58</v>
      </c>
      <c r="F84" s="418">
        <v>56</v>
      </c>
      <c r="G84" s="418">
        <v>56</v>
      </c>
      <c r="H84" s="449">
        <f t="shared" si="6"/>
        <v>88.88888888888889</v>
      </c>
      <c r="I84" s="449">
        <f t="shared" si="7"/>
        <v>96.55172413793103</v>
      </c>
      <c r="J84" s="449">
        <f t="shared" si="8"/>
        <v>88.88888888888889</v>
      </c>
      <c r="K84" s="395"/>
    </row>
    <row r="85" spans="1:11" s="399" customFormat="1" ht="24.75" customHeight="1">
      <c r="A85" s="400">
        <v>3</v>
      </c>
      <c r="B85" s="420" t="s">
        <v>445</v>
      </c>
      <c r="C85" s="444"/>
      <c r="D85" s="430"/>
      <c r="E85" s="430"/>
      <c r="F85" s="430"/>
      <c r="G85" s="430"/>
      <c r="H85" s="449"/>
      <c r="I85" s="449"/>
      <c r="J85" s="451"/>
      <c r="K85" s="395"/>
    </row>
    <row r="86" spans="1:11" s="399" customFormat="1" ht="42.75" customHeight="1">
      <c r="A86" s="469" t="s">
        <v>420</v>
      </c>
      <c r="B86" s="412" t="s">
        <v>452</v>
      </c>
      <c r="C86" s="443" t="s">
        <v>392</v>
      </c>
      <c r="D86" s="430">
        <v>98.5</v>
      </c>
      <c r="E86" s="430">
        <v>105.75</v>
      </c>
      <c r="F86" s="430">
        <v>82.27</v>
      </c>
      <c r="G86" s="430">
        <v>83</v>
      </c>
      <c r="H86" s="449">
        <f aca="true" t="shared" si="9" ref="H86:H91">F86/D86*100</f>
        <v>83.5228426395939</v>
      </c>
      <c r="I86" s="449">
        <f aca="true" t="shared" si="10" ref="I86:I91">+F86/E86*100</f>
        <v>77.7966903073286</v>
      </c>
      <c r="J86" s="449">
        <f aca="true" t="shared" si="11" ref="J86:J91">+G86/D86*100</f>
        <v>84.26395939086294</v>
      </c>
      <c r="K86" s="395"/>
    </row>
    <row r="87" spans="1:11" s="426" customFormat="1" ht="39" customHeight="1">
      <c r="A87" s="488" t="s">
        <v>387</v>
      </c>
      <c r="B87" s="412" t="s">
        <v>493</v>
      </c>
      <c r="C87" s="443" t="s">
        <v>392</v>
      </c>
      <c r="D87" s="430">
        <v>85</v>
      </c>
      <c r="E87" s="430">
        <v>75</v>
      </c>
      <c r="F87" s="430">
        <f>10996/30700*100</f>
        <v>35.817589576547235</v>
      </c>
      <c r="G87" s="430">
        <v>40</v>
      </c>
      <c r="H87" s="449">
        <f t="shared" si="9"/>
        <v>42.13834067829087</v>
      </c>
      <c r="I87" s="449">
        <f t="shared" si="10"/>
        <v>47.75678610206298</v>
      </c>
      <c r="J87" s="449">
        <f t="shared" si="11"/>
        <v>47.05882352941176</v>
      </c>
      <c r="K87" s="395"/>
    </row>
    <row r="88" spans="1:11" s="427" customFormat="1" ht="37.5" customHeight="1">
      <c r="A88" s="494"/>
      <c r="B88" s="412" t="s">
        <v>494</v>
      </c>
      <c r="C88" s="443" t="s">
        <v>392</v>
      </c>
      <c r="D88" s="430">
        <v>100</v>
      </c>
      <c r="E88" s="430">
        <v>103.94</v>
      </c>
      <c r="F88" s="430">
        <v>92</v>
      </c>
      <c r="G88" s="430">
        <v>100</v>
      </c>
      <c r="H88" s="449">
        <f t="shared" si="9"/>
        <v>92</v>
      </c>
      <c r="I88" s="449">
        <f t="shared" si="10"/>
        <v>88.51260342505292</v>
      </c>
      <c r="J88" s="449">
        <f t="shared" si="11"/>
        <v>100</v>
      </c>
      <c r="K88" s="395"/>
    </row>
    <row r="89" spans="1:11" s="399" customFormat="1" ht="38.25" customHeight="1">
      <c r="A89" s="469" t="s">
        <v>421</v>
      </c>
      <c r="B89" s="412" t="s">
        <v>495</v>
      </c>
      <c r="C89" s="443" t="s">
        <v>392</v>
      </c>
      <c r="D89" s="430">
        <f>SUM(D90:D91)</f>
        <v>35.4</v>
      </c>
      <c r="E89" s="430">
        <v>17.84</v>
      </c>
      <c r="F89" s="430">
        <f>16422/105538*100</f>
        <v>15.560272129469954</v>
      </c>
      <c r="G89" s="430">
        <v>18</v>
      </c>
      <c r="H89" s="449">
        <f t="shared" si="9"/>
        <v>43.95557098720326</v>
      </c>
      <c r="I89" s="449">
        <f t="shared" si="10"/>
        <v>87.22125633110961</v>
      </c>
      <c r="J89" s="449">
        <f t="shared" si="11"/>
        <v>50.847457627118644</v>
      </c>
      <c r="K89" s="395"/>
    </row>
    <row r="90" spans="1:11" s="426" customFormat="1" ht="39.75" customHeight="1">
      <c r="A90" s="488" t="s">
        <v>387</v>
      </c>
      <c r="B90" s="412" t="s">
        <v>496</v>
      </c>
      <c r="C90" s="443" t="s">
        <v>392</v>
      </c>
      <c r="D90" s="430">
        <v>34</v>
      </c>
      <c r="E90" s="430">
        <v>16.99</v>
      </c>
      <c r="F90" s="430">
        <f>15277/104393*100</f>
        <v>14.634122977594282</v>
      </c>
      <c r="G90" s="430">
        <v>16.99</v>
      </c>
      <c r="H90" s="449">
        <f t="shared" si="9"/>
        <v>43.04153816939495</v>
      </c>
      <c r="I90" s="449">
        <f t="shared" si="10"/>
        <v>86.13374324658201</v>
      </c>
      <c r="J90" s="449">
        <f t="shared" si="11"/>
        <v>49.97058823529411</v>
      </c>
      <c r="K90" s="395"/>
    </row>
    <row r="91" spans="1:11" s="427" customFormat="1" ht="39" customHeight="1">
      <c r="A91" s="494"/>
      <c r="B91" s="412" t="s">
        <v>510</v>
      </c>
      <c r="C91" s="443" t="s">
        <v>392</v>
      </c>
      <c r="D91" s="430">
        <v>1.4</v>
      </c>
      <c r="E91" s="430">
        <v>0.85</v>
      </c>
      <c r="F91" s="430">
        <f>1017/90261*100</f>
        <v>1.1267324758201216</v>
      </c>
      <c r="G91" s="430">
        <v>1.35</v>
      </c>
      <c r="H91" s="449">
        <f t="shared" si="9"/>
        <v>80.48089113000869</v>
      </c>
      <c r="I91" s="449">
        <f t="shared" si="10"/>
        <v>132.55676186119078</v>
      </c>
      <c r="J91" s="449">
        <f t="shared" si="11"/>
        <v>96.42857142857144</v>
      </c>
      <c r="K91" s="395"/>
    </row>
    <row r="92" spans="1:11" s="399" customFormat="1" ht="24.75" customHeight="1">
      <c r="A92" s="400">
        <v>4</v>
      </c>
      <c r="B92" s="420" t="s">
        <v>497</v>
      </c>
      <c r="C92" s="443"/>
      <c r="D92" s="418"/>
      <c r="E92" s="418"/>
      <c r="F92" s="418"/>
      <c r="G92" s="418"/>
      <c r="H92" s="449"/>
      <c r="I92" s="449"/>
      <c r="J92" s="451"/>
      <c r="K92" s="395"/>
    </row>
    <row r="93" spans="1:11" s="399" customFormat="1" ht="31.5" customHeight="1">
      <c r="A93" s="469" t="s">
        <v>447</v>
      </c>
      <c r="B93" s="412" t="s">
        <v>498</v>
      </c>
      <c r="C93" s="443" t="s">
        <v>391</v>
      </c>
      <c r="D93" s="433">
        <v>33544</v>
      </c>
      <c r="E93" s="458">
        <v>0</v>
      </c>
      <c r="F93" s="402">
        <v>0</v>
      </c>
      <c r="G93" s="433">
        <v>33700</v>
      </c>
      <c r="H93" s="449"/>
      <c r="I93" s="449"/>
      <c r="J93" s="449">
        <f t="shared" si="8"/>
        <v>100.46506081564513</v>
      </c>
      <c r="K93" s="459" t="s">
        <v>531</v>
      </c>
    </row>
    <row r="94" spans="1:11" s="399" customFormat="1" ht="24.75" customHeight="1">
      <c r="A94" s="469" t="s">
        <v>448</v>
      </c>
      <c r="B94" s="412" t="s">
        <v>499</v>
      </c>
      <c r="C94" s="443" t="s">
        <v>401</v>
      </c>
      <c r="D94" s="433">
        <v>56000</v>
      </c>
      <c r="E94" s="433">
        <v>55241</v>
      </c>
      <c r="F94" s="433">
        <v>55621</v>
      </c>
      <c r="G94" s="433">
        <v>56415</v>
      </c>
      <c r="H94" s="449">
        <f t="shared" si="6"/>
        <v>99.32321428571429</v>
      </c>
      <c r="I94" s="449">
        <f t="shared" si="7"/>
        <v>100.68789486070129</v>
      </c>
      <c r="J94" s="449">
        <f t="shared" si="8"/>
        <v>100.74107142857143</v>
      </c>
      <c r="K94" s="395"/>
    </row>
    <row r="95" spans="1:11" s="403" customFormat="1" ht="24.75" customHeight="1">
      <c r="A95" s="469" t="s">
        <v>449</v>
      </c>
      <c r="B95" s="412" t="s">
        <v>500</v>
      </c>
      <c r="C95" s="443" t="s">
        <v>391</v>
      </c>
      <c r="D95" s="433">
        <v>3300</v>
      </c>
      <c r="E95" s="433">
        <v>2992</v>
      </c>
      <c r="F95" s="433">
        <v>3266</v>
      </c>
      <c r="G95" s="433">
        <v>3768</v>
      </c>
      <c r="H95" s="449">
        <f t="shared" si="6"/>
        <v>98.96969696969697</v>
      </c>
      <c r="I95" s="449">
        <f t="shared" si="7"/>
        <v>109.15775401069519</v>
      </c>
      <c r="J95" s="449">
        <f t="shared" si="8"/>
        <v>114.18181818181819</v>
      </c>
      <c r="K95" s="395"/>
    </row>
    <row r="96" spans="1:11" s="399" customFormat="1" ht="36" customHeight="1">
      <c r="A96" s="400" t="s">
        <v>409</v>
      </c>
      <c r="B96" s="420" t="s">
        <v>501</v>
      </c>
      <c r="C96" s="443"/>
      <c r="D96" s="434"/>
      <c r="E96" s="434"/>
      <c r="F96" s="434"/>
      <c r="G96" s="434"/>
      <c r="H96" s="449"/>
      <c r="I96" s="449"/>
      <c r="J96" s="451"/>
      <c r="K96" s="395"/>
    </row>
    <row r="97" spans="1:11" s="399" customFormat="1" ht="27.75" customHeight="1">
      <c r="A97" s="469">
        <v>1</v>
      </c>
      <c r="B97" s="412" t="s">
        <v>405</v>
      </c>
      <c r="C97" s="443" t="s">
        <v>401</v>
      </c>
      <c r="D97" s="418">
        <v>2400</v>
      </c>
      <c r="E97" s="418">
        <v>1469</v>
      </c>
      <c r="F97" s="418">
        <v>1840</v>
      </c>
      <c r="G97" s="418">
        <v>2500</v>
      </c>
      <c r="H97" s="449">
        <f>F97/D97*100</f>
        <v>76.66666666666667</v>
      </c>
      <c r="I97" s="449">
        <f>+F97/E97*100</f>
        <v>125.25527569775356</v>
      </c>
      <c r="J97" s="449">
        <f aca="true" t="shared" si="12" ref="J97:J102">+G97/D97*100</f>
        <v>104.16666666666667</v>
      </c>
      <c r="K97" s="395"/>
    </row>
    <row r="98" spans="1:11" s="467" customFormat="1" ht="48" customHeight="1">
      <c r="A98" s="469" t="s">
        <v>387</v>
      </c>
      <c r="B98" s="412" t="s">
        <v>502</v>
      </c>
      <c r="C98" s="443" t="s">
        <v>401</v>
      </c>
      <c r="D98" s="418">
        <v>50</v>
      </c>
      <c r="E98" s="418">
        <v>16</v>
      </c>
      <c r="F98" s="418">
        <v>12</v>
      </c>
      <c r="G98" s="418">
        <v>50</v>
      </c>
      <c r="H98" s="449">
        <f>F98/D98*100</f>
        <v>24</v>
      </c>
      <c r="I98" s="449">
        <f>+F98/E98*100</f>
        <v>75</v>
      </c>
      <c r="J98" s="449">
        <f t="shared" si="12"/>
        <v>100</v>
      </c>
      <c r="K98" s="469"/>
    </row>
    <row r="99" spans="1:11" s="399" customFormat="1" ht="24.75" customHeight="1">
      <c r="A99" s="469">
        <v>2</v>
      </c>
      <c r="B99" s="412" t="s">
        <v>512</v>
      </c>
      <c r="C99" s="443" t="s">
        <v>401</v>
      </c>
      <c r="D99" s="418">
        <v>3700</v>
      </c>
      <c r="E99" s="418">
        <v>1816</v>
      </c>
      <c r="F99" s="418">
        <v>2160</v>
      </c>
      <c r="G99" s="418">
        <v>3700</v>
      </c>
      <c r="H99" s="449">
        <f>F99/D99*100</f>
        <v>58.37837837837838</v>
      </c>
      <c r="I99" s="449">
        <f>+F99/E99*100</f>
        <v>118.94273127753303</v>
      </c>
      <c r="J99" s="449">
        <f t="shared" si="12"/>
        <v>100</v>
      </c>
      <c r="K99" s="395"/>
    </row>
    <row r="100" spans="1:12" s="468" customFormat="1" ht="24.75" customHeight="1">
      <c r="A100" s="469" t="s">
        <v>387</v>
      </c>
      <c r="B100" s="412" t="s">
        <v>458</v>
      </c>
      <c r="C100" s="442" t="s">
        <v>401</v>
      </c>
      <c r="D100" s="418">
        <v>700</v>
      </c>
      <c r="E100" s="418">
        <v>162</v>
      </c>
      <c r="F100" s="418">
        <v>180</v>
      </c>
      <c r="G100" s="418">
        <v>700</v>
      </c>
      <c r="H100" s="449">
        <f>F100/D100*100</f>
        <v>25.71428571428571</v>
      </c>
      <c r="I100" s="449">
        <f>+F100/E100*100</f>
        <v>111.11111111111111</v>
      </c>
      <c r="J100" s="449">
        <f t="shared" si="12"/>
        <v>100</v>
      </c>
      <c r="K100" s="395"/>
      <c r="L100" s="427"/>
    </row>
    <row r="101" spans="1:12" s="435" customFormat="1" ht="24.75" customHeight="1">
      <c r="A101" s="469">
        <v>3</v>
      </c>
      <c r="B101" s="412" t="s">
        <v>406</v>
      </c>
      <c r="C101" s="442" t="s">
        <v>391</v>
      </c>
      <c r="D101" s="418">
        <v>1000</v>
      </c>
      <c r="E101" s="418"/>
      <c r="F101" s="418"/>
      <c r="G101" s="418">
        <v>1000</v>
      </c>
      <c r="H101" s="449"/>
      <c r="I101" s="449"/>
      <c r="J101" s="449">
        <f t="shared" si="12"/>
        <v>100</v>
      </c>
      <c r="K101" s="493" t="s">
        <v>531</v>
      </c>
      <c r="L101" s="399"/>
    </row>
    <row r="102" spans="1:12" s="468" customFormat="1" ht="37.5" customHeight="1">
      <c r="A102" s="469" t="s">
        <v>387</v>
      </c>
      <c r="B102" s="412" t="s">
        <v>503</v>
      </c>
      <c r="C102" s="442" t="s">
        <v>391</v>
      </c>
      <c r="D102" s="418">
        <v>800</v>
      </c>
      <c r="E102" s="418"/>
      <c r="F102" s="418"/>
      <c r="G102" s="418">
        <v>800</v>
      </c>
      <c r="H102" s="449"/>
      <c r="I102" s="449"/>
      <c r="J102" s="449">
        <f t="shared" si="12"/>
        <v>100</v>
      </c>
      <c r="K102" s="493"/>
      <c r="L102" s="427"/>
    </row>
    <row r="103" spans="1:12" s="435" customFormat="1" ht="28.5" customHeight="1">
      <c r="A103" s="400" t="s">
        <v>429</v>
      </c>
      <c r="B103" s="420" t="s">
        <v>504</v>
      </c>
      <c r="C103" s="442"/>
      <c r="D103" s="418"/>
      <c r="E103" s="418"/>
      <c r="F103" s="418"/>
      <c r="G103" s="418"/>
      <c r="H103" s="449"/>
      <c r="I103" s="449"/>
      <c r="J103" s="451"/>
      <c r="K103" s="395"/>
      <c r="L103" s="399"/>
    </row>
    <row r="104" spans="1:12" s="399" customFormat="1" ht="52.5" customHeight="1">
      <c r="A104" s="469">
        <v>1</v>
      </c>
      <c r="B104" s="412" t="s">
        <v>505</v>
      </c>
      <c r="C104" s="442"/>
      <c r="D104" s="418"/>
      <c r="E104" s="430"/>
      <c r="F104" s="430"/>
      <c r="G104" s="430"/>
      <c r="H104" s="449"/>
      <c r="I104" s="449"/>
      <c r="J104" s="451"/>
      <c r="K104" s="395"/>
      <c r="L104" s="403"/>
    </row>
    <row r="105" spans="1:11" s="399" customFormat="1" ht="24.75" customHeight="1">
      <c r="A105" s="469" t="s">
        <v>374</v>
      </c>
      <c r="B105" s="412" t="s">
        <v>506</v>
      </c>
      <c r="C105" s="442" t="s">
        <v>392</v>
      </c>
      <c r="D105" s="430">
        <v>96</v>
      </c>
      <c r="E105" s="430">
        <v>96</v>
      </c>
      <c r="F105" s="430">
        <v>96</v>
      </c>
      <c r="G105" s="430">
        <v>96</v>
      </c>
      <c r="H105" s="449">
        <f t="shared" si="6"/>
        <v>100</v>
      </c>
      <c r="I105" s="449">
        <f t="shared" si="7"/>
        <v>100</v>
      </c>
      <c r="J105" s="449">
        <f t="shared" si="8"/>
        <v>100</v>
      </c>
      <c r="K105" s="395"/>
    </row>
    <row r="106" spans="1:11" s="399" customFormat="1" ht="24.75" customHeight="1">
      <c r="A106" s="469" t="s">
        <v>374</v>
      </c>
      <c r="B106" s="412" t="s">
        <v>507</v>
      </c>
      <c r="C106" s="442" t="s">
        <v>392</v>
      </c>
      <c r="D106" s="430">
        <v>66</v>
      </c>
      <c r="E106" s="430">
        <v>66</v>
      </c>
      <c r="F106" s="430">
        <v>66</v>
      </c>
      <c r="G106" s="430">
        <v>66</v>
      </c>
      <c r="H106" s="449">
        <f t="shared" si="6"/>
        <v>100</v>
      </c>
      <c r="I106" s="449">
        <f t="shared" si="7"/>
        <v>100</v>
      </c>
      <c r="J106" s="449">
        <f t="shared" si="8"/>
        <v>100</v>
      </c>
      <c r="K106" s="395"/>
    </row>
    <row r="107" spans="1:11" s="399" customFormat="1" ht="37.5" customHeight="1">
      <c r="A107" s="469">
        <v>2</v>
      </c>
      <c r="B107" s="412" t="s">
        <v>407</v>
      </c>
      <c r="C107" s="442" t="s">
        <v>392</v>
      </c>
      <c r="D107" s="430">
        <v>100</v>
      </c>
      <c r="E107" s="430">
        <v>100</v>
      </c>
      <c r="F107" s="430">
        <v>100</v>
      </c>
      <c r="G107" s="430">
        <v>100</v>
      </c>
      <c r="H107" s="449">
        <f t="shared" si="6"/>
        <v>100</v>
      </c>
      <c r="I107" s="449">
        <f t="shared" si="7"/>
        <v>100</v>
      </c>
      <c r="J107" s="449">
        <f t="shared" si="8"/>
        <v>100</v>
      </c>
      <c r="K107" s="395"/>
    </row>
    <row r="108" spans="1:11" s="399" customFormat="1" ht="40.5" customHeight="1">
      <c r="A108" s="469">
        <v>3</v>
      </c>
      <c r="B108" s="412" t="s">
        <v>456</v>
      </c>
      <c r="C108" s="443" t="s">
        <v>392</v>
      </c>
      <c r="D108" s="430">
        <v>99.9</v>
      </c>
      <c r="E108" s="430">
        <v>99.9</v>
      </c>
      <c r="F108" s="430">
        <v>99.9</v>
      </c>
      <c r="G108" s="430">
        <v>99.9</v>
      </c>
      <c r="H108" s="449">
        <f t="shared" si="6"/>
        <v>100</v>
      </c>
      <c r="I108" s="449">
        <f t="shared" si="7"/>
        <v>100</v>
      </c>
      <c r="J108" s="449">
        <f t="shared" si="8"/>
        <v>100</v>
      </c>
      <c r="K108" s="395"/>
    </row>
    <row r="109" spans="1:11" s="399" customFormat="1" ht="55.5" customHeight="1">
      <c r="A109" s="469">
        <v>4</v>
      </c>
      <c r="B109" s="412" t="s">
        <v>508</v>
      </c>
      <c r="C109" s="443" t="s">
        <v>392</v>
      </c>
      <c r="D109" s="430">
        <v>97</v>
      </c>
      <c r="E109" s="430">
        <v>95</v>
      </c>
      <c r="F109" s="430">
        <v>97</v>
      </c>
      <c r="G109" s="430">
        <v>97</v>
      </c>
      <c r="H109" s="449">
        <f t="shared" si="6"/>
        <v>100</v>
      </c>
      <c r="I109" s="449">
        <f t="shared" si="7"/>
        <v>102.10526315789474</v>
      </c>
      <c r="J109" s="449">
        <f t="shared" si="8"/>
        <v>100</v>
      </c>
      <c r="K109" s="395"/>
    </row>
    <row r="110" spans="1:11" s="399" customFormat="1" ht="54" customHeight="1">
      <c r="A110" s="469">
        <v>5</v>
      </c>
      <c r="B110" s="412" t="s">
        <v>454</v>
      </c>
      <c r="C110" s="443" t="s">
        <v>392</v>
      </c>
      <c r="D110" s="430">
        <v>55</v>
      </c>
      <c r="E110" s="430">
        <v>51.2</v>
      </c>
      <c r="F110" s="430">
        <v>55</v>
      </c>
      <c r="G110" s="430">
        <v>55</v>
      </c>
      <c r="H110" s="449">
        <f t="shared" si="6"/>
        <v>100</v>
      </c>
      <c r="I110" s="449">
        <f t="shared" si="7"/>
        <v>107.421875</v>
      </c>
      <c r="J110" s="449">
        <f t="shared" si="8"/>
        <v>100</v>
      </c>
      <c r="K110" s="395"/>
    </row>
    <row r="111" spans="1:12" s="403" customFormat="1" ht="39" customHeight="1">
      <c r="A111" s="469">
        <v>6</v>
      </c>
      <c r="B111" s="412" t="s">
        <v>455</v>
      </c>
      <c r="C111" s="443" t="s">
        <v>392</v>
      </c>
      <c r="D111" s="430">
        <v>100</v>
      </c>
      <c r="E111" s="430">
        <v>100</v>
      </c>
      <c r="F111" s="430">
        <v>100</v>
      </c>
      <c r="G111" s="430">
        <v>100</v>
      </c>
      <c r="H111" s="449">
        <f t="shared" si="6"/>
        <v>100</v>
      </c>
      <c r="I111" s="449">
        <f t="shared" si="7"/>
        <v>100</v>
      </c>
      <c r="J111" s="449">
        <f t="shared" si="8"/>
        <v>100</v>
      </c>
      <c r="K111" s="395"/>
      <c r="L111" s="399"/>
    </row>
    <row r="112" spans="1:11" s="399" customFormat="1" ht="71.25" customHeight="1">
      <c r="A112" s="469">
        <v>7</v>
      </c>
      <c r="B112" s="412" t="s">
        <v>461</v>
      </c>
      <c r="C112" s="443" t="s">
        <v>392</v>
      </c>
      <c r="D112" s="430">
        <v>100</v>
      </c>
      <c r="E112" s="430">
        <v>100</v>
      </c>
      <c r="F112" s="430">
        <v>100</v>
      </c>
      <c r="G112" s="430">
        <v>100</v>
      </c>
      <c r="H112" s="449">
        <f t="shared" si="6"/>
        <v>100</v>
      </c>
      <c r="I112" s="449">
        <f t="shared" si="7"/>
        <v>100</v>
      </c>
      <c r="J112" s="449">
        <f t="shared" si="8"/>
        <v>100</v>
      </c>
      <c r="K112" s="395"/>
    </row>
    <row r="113" spans="1:11" s="399" customFormat="1" ht="55.5" customHeight="1">
      <c r="A113" s="400" t="s">
        <v>430</v>
      </c>
      <c r="B113" s="436" t="s">
        <v>509</v>
      </c>
      <c r="C113" s="446"/>
      <c r="D113" s="437"/>
      <c r="E113" s="437"/>
      <c r="F113" s="437"/>
      <c r="G113" s="437"/>
      <c r="H113" s="449"/>
      <c r="I113" s="449"/>
      <c r="J113" s="451"/>
      <c r="K113" s="395"/>
    </row>
    <row r="114" spans="1:11" s="432" customFormat="1" ht="40.5" customHeight="1">
      <c r="A114" s="469">
        <v>1</v>
      </c>
      <c r="B114" s="412" t="s">
        <v>434</v>
      </c>
      <c r="C114" s="443" t="s">
        <v>392</v>
      </c>
      <c r="D114" s="431">
        <v>95</v>
      </c>
      <c r="E114" s="431">
        <v>95</v>
      </c>
      <c r="F114" s="431">
        <v>96.15</v>
      </c>
      <c r="G114" s="431">
        <v>96.15</v>
      </c>
      <c r="H114" s="460">
        <f t="shared" si="6"/>
        <v>101.21052631578948</v>
      </c>
      <c r="I114" s="460">
        <f t="shared" si="7"/>
        <v>101.21052631578948</v>
      </c>
      <c r="J114" s="449">
        <f t="shared" si="8"/>
        <v>101.21052631578948</v>
      </c>
      <c r="K114" s="469"/>
    </row>
    <row r="115" spans="1:11" s="399" customFormat="1" ht="40.5" customHeight="1">
      <c r="A115" s="469">
        <v>2</v>
      </c>
      <c r="B115" s="412" t="s">
        <v>416</v>
      </c>
      <c r="C115" s="443" t="s">
        <v>392</v>
      </c>
      <c r="D115" s="431">
        <v>100</v>
      </c>
      <c r="E115" s="431">
        <v>100</v>
      </c>
      <c r="F115" s="431">
        <v>100</v>
      </c>
      <c r="G115" s="431">
        <v>100</v>
      </c>
      <c r="H115" s="449">
        <f t="shared" si="6"/>
        <v>100</v>
      </c>
      <c r="I115" s="449">
        <f t="shared" si="7"/>
        <v>100</v>
      </c>
      <c r="J115" s="449">
        <f t="shared" si="8"/>
        <v>100</v>
      </c>
      <c r="K115" s="395"/>
    </row>
    <row r="116" spans="1:11" s="399" customFormat="1" ht="40.5" customHeight="1">
      <c r="A116" s="469">
        <v>3</v>
      </c>
      <c r="B116" s="412" t="s">
        <v>462</v>
      </c>
      <c r="C116" s="443" t="s">
        <v>392</v>
      </c>
      <c r="D116" s="431">
        <v>100</v>
      </c>
      <c r="E116" s="431">
        <v>100</v>
      </c>
      <c r="F116" s="431">
        <v>100</v>
      </c>
      <c r="G116" s="431">
        <v>100</v>
      </c>
      <c r="H116" s="449">
        <f t="shared" si="6"/>
        <v>100</v>
      </c>
      <c r="I116" s="449">
        <f t="shared" si="7"/>
        <v>100</v>
      </c>
      <c r="J116" s="449">
        <f t="shared" si="8"/>
        <v>100</v>
      </c>
      <c r="K116" s="395"/>
    </row>
    <row r="117" spans="1:11" s="399" customFormat="1" ht="40.5" customHeight="1">
      <c r="A117" s="469">
        <v>4</v>
      </c>
      <c r="B117" s="412" t="s">
        <v>417</v>
      </c>
      <c r="C117" s="443" t="s">
        <v>392</v>
      </c>
      <c r="D117" s="438">
        <v>92</v>
      </c>
      <c r="E117" s="438">
        <v>92</v>
      </c>
      <c r="F117" s="438">
        <v>92</v>
      </c>
      <c r="G117" s="438">
        <v>92</v>
      </c>
      <c r="H117" s="449">
        <f t="shared" si="6"/>
        <v>100</v>
      </c>
      <c r="I117" s="449">
        <f t="shared" si="7"/>
        <v>100</v>
      </c>
      <c r="J117" s="449">
        <f t="shared" si="8"/>
        <v>100</v>
      </c>
      <c r="K117" s="395"/>
    </row>
    <row r="118" ht="24.75" customHeight="1"/>
    <row r="119" ht="24.75" customHeight="1"/>
    <row r="120" ht="24.75" customHeight="1"/>
    <row r="121" ht="24.75" customHeight="1">
      <c r="L121" s="394"/>
    </row>
    <row r="122" ht="24.75" customHeight="1">
      <c r="L122" s="394"/>
    </row>
    <row r="123" ht="24.75" customHeight="1">
      <c r="L123" s="394"/>
    </row>
    <row r="124" ht="24.75" customHeight="1">
      <c r="L124" s="394"/>
    </row>
    <row r="125" ht="24.75" customHeight="1">
      <c r="L125" s="394"/>
    </row>
    <row r="126" ht="24.75" customHeight="1">
      <c r="L126" s="394"/>
    </row>
    <row r="127" ht="24.75" customHeight="1">
      <c r="L127" s="394"/>
    </row>
    <row r="128" ht="24.75" customHeight="1">
      <c r="L128" s="394"/>
    </row>
    <row r="129" spans="1:11" s="394" customFormat="1" ht="24.75" customHeight="1">
      <c r="A129" s="390"/>
      <c r="B129" s="391"/>
      <c r="C129" s="447"/>
      <c r="D129" s="393"/>
      <c r="E129" s="393"/>
      <c r="F129" s="466"/>
      <c r="G129" s="393"/>
      <c r="H129" s="453"/>
      <c r="I129" s="453"/>
      <c r="J129" s="453"/>
      <c r="K129" s="390"/>
    </row>
    <row r="130" spans="1:11" s="394" customFormat="1" ht="24.75" customHeight="1">
      <c r="A130" s="390"/>
      <c r="B130" s="391"/>
      <c r="C130" s="447"/>
      <c r="D130" s="393"/>
      <c r="E130" s="393"/>
      <c r="F130" s="466"/>
      <c r="G130" s="393"/>
      <c r="H130" s="453"/>
      <c r="I130" s="453"/>
      <c r="J130" s="453"/>
      <c r="K130" s="390"/>
    </row>
    <row r="131" spans="1:11" s="394" customFormat="1" ht="24.75" customHeight="1">
      <c r="A131" s="390"/>
      <c r="B131" s="391"/>
      <c r="C131" s="447"/>
      <c r="D131" s="393"/>
      <c r="E131" s="393"/>
      <c r="F131" s="466"/>
      <c r="G131" s="393"/>
      <c r="H131" s="453"/>
      <c r="I131" s="453"/>
      <c r="J131" s="453"/>
      <c r="K131" s="390"/>
    </row>
    <row r="132" spans="1:11" s="394" customFormat="1" ht="24.75" customHeight="1">
      <c r="A132" s="390"/>
      <c r="B132" s="391"/>
      <c r="C132" s="447"/>
      <c r="D132" s="393"/>
      <c r="E132" s="393"/>
      <c r="F132" s="466"/>
      <c r="G132" s="393"/>
      <c r="H132" s="453"/>
      <c r="I132" s="453"/>
      <c r="J132" s="453"/>
      <c r="K132" s="390"/>
    </row>
    <row r="133" spans="1:11" s="394" customFormat="1" ht="24.75" customHeight="1">
      <c r="A133" s="390"/>
      <c r="B133" s="391"/>
      <c r="C133" s="447"/>
      <c r="D133" s="393"/>
      <c r="E133" s="393"/>
      <c r="F133" s="466"/>
      <c r="G133" s="393"/>
      <c r="H133" s="453"/>
      <c r="I133" s="453"/>
      <c r="J133" s="453"/>
      <c r="K133" s="390"/>
    </row>
    <row r="134" spans="1:11" s="394" customFormat="1" ht="24.75" customHeight="1">
      <c r="A134" s="390"/>
      <c r="B134" s="391"/>
      <c r="C134" s="447"/>
      <c r="D134" s="393"/>
      <c r="E134" s="393"/>
      <c r="F134" s="466"/>
      <c r="G134" s="393"/>
      <c r="H134" s="453"/>
      <c r="I134" s="453"/>
      <c r="J134" s="453"/>
      <c r="K134" s="390"/>
    </row>
    <row r="135" spans="1:11" s="394" customFormat="1" ht="24.75" customHeight="1">
      <c r="A135" s="390"/>
      <c r="B135" s="391"/>
      <c r="C135" s="447"/>
      <c r="D135" s="393"/>
      <c r="E135" s="393"/>
      <c r="F135" s="466"/>
      <c r="G135" s="393"/>
      <c r="H135" s="453"/>
      <c r="I135" s="453"/>
      <c r="J135" s="453"/>
      <c r="K135" s="390"/>
    </row>
    <row r="136" spans="1:11" s="394" customFormat="1" ht="24.75" customHeight="1">
      <c r="A136" s="390"/>
      <c r="B136" s="391"/>
      <c r="C136" s="447"/>
      <c r="D136" s="393"/>
      <c r="E136" s="393"/>
      <c r="F136" s="466"/>
      <c r="G136" s="393"/>
      <c r="H136" s="453"/>
      <c r="I136" s="453"/>
      <c r="J136" s="453"/>
      <c r="K136" s="390"/>
    </row>
    <row r="137" spans="1:11" s="394" customFormat="1" ht="24.75" customHeight="1">
      <c r="A137" s="390"/>
      <c r="B137" s="391"/>
      <c r="C137" s="447"/>
      <c r="D137" s="393"/>
      <c r="E137" s="393"/>
      <c r="F137" s="466"/>
      <c r="G137" s="393"/>
      <c r="H137" s="453"/>
      <c r="I137" s="453"/>
      <c r="J137" s="453"/>
      <c r="K137" s="390"/>
    </row>
    <row r="138" spans="1:12" s="394" customFormat="1" ht="24.75" customHeight="1">
      <c r="A138" s="390"/>
      <c r="B138" s="391"/>
      <c r="C138" s="447"/>
      <c r="D138" s="393"/>
      <c r="E138" s="393"/>
      <c r="F138" s="466"/>
      <c r="G138" s="393"/>
      <c r="H138" s="453"/>
      <c r="I138" s="453"/>
      <c r="J138" s="453"/>
      <c r="K138" s="390"/>
      <c r="L138" s="391"/>
    </row>
    <row r="139" spans="1:12" s="394" customFormat="1" ht="24.75" customHeight="1">
      <c r="A139" s="390"/>
      <c r="B139" s="391"/>
      <c r="C139" s="447"/>
      <c r="D139" s="393"/>
      <c r="E139" s="393"/>
      <c r="F139" s="466"/>
      <c r="G139" s="393"/>
      <c r="H139" s="453"/>
      <c r="I139" s="453"/>
      <c r="J139" s="453"/>
      <c r="K139" s="390"/>
      <c r="L139" s="391"/>
    </row>
    <row r="140" spans="1:12" s="394" customFormat="1" ht="24.75" customHeight="1">
      <c r="A140" s="390"/>
      <c r="B140" s="391"/>
      <c r="C140" s="447"/>
      <c r="D140" s="393"/>
      <c r="E140" s="393"/>
      <c r="F140" s="466"/>
      <c r="G140" s="393"/>
      <c r="H140" s="453"/>
      <c r="I140" s="453"/>
      <c r="J140" s="453"/>
      <c r="K140" s="390"/>
      <c r="L140" s="391"/>
    </row>
    <row r="141" spans="1:12" s="394" customFormat="1" ht="24.75" customHeight="1">
      <c r="A141" s="390"/>
      <c r="B141" s="391"/>
      <c r="C141" s="447"/>
      <c r="D141" s="393"/>
      <c r="E141" s="393"/>
      <c r="F141" s="466"/>
      <c r="G141" s="393"/>
      <c r="H141" s="453"/>
      <c r="I141" s="453"/>
      <c r="J141" s="453"/>
      <c r="K141" s="390"/>
      <c r="L141" s="391"/>
    </row>
    <row r="142" spans="1:12" s="394" customFormat="1" ht="24.75" customHeight="1">
      <c r="A142" s="390"/>
      <c r="B142" s="391"/>
      <c r="C142" s="447"/>
      <c r="D142" s="393"/>
      <c r="E142" s="393"/>
      <c r="F142" s="466"/>
      <c r="G142" s="393"/>
      <c r="H142" s="453"/>
      <c r="I142" s="453"/>
      <c r="J142" s="453"/>
      <c r="K142" s="390"/>
      <c r="L142" s="391"/>
    </row>
    <row r="143" spans="1:12" s="394" customFormat="1" ht="24.75" customHeight="1">
      <c r="A143" s="390"/>
      <c r="B143" s="391"/>
      <c r="C143" s="447"/>
      <c r="D143" s="393"/>
      <c r="E143" s="393"/>
      <c r="F143" s="466"/>
      <c r="G143" s="393"/>
      <c r="H143" s="453"/>
      <c r="I143" s="453"/>
      <c r="J143" s="453"/>
      <c r="K143" s="390"/>
      <c r="L143" s="391"/>
    </row>
    <row r="144" spans="1:12" s="394" customFormat="1" ht="24.75" customHeight="1">
      <c r="A144" s="390"/>
      <c r="B144" s="391"/>
      <c r="C144" s="447"/>
      <c r="D144" s="393"/>
      <c r="E144" s="393"/>
      <c r="F144" s="466"/>
      <c r="G144" s="393"/>
      <c r="H144" s="453"/>
      <c r="I144" s="453"/>
      <c r="J144" s="453"/>
      <c r="K144" s="390"/>
      <c r="L144" s="391"/>
    </row>
    <row r="145" spans="1:12" s="394" customFormat="1" ht="24.75" customHeight="1">
      <c r="A145" s="390"/>
      <c r="B145" s="391"/>
      <c r="C145" s="447"/>
      <c r="D145" s="393"/>
      <c r="E145" s="393"/>
      <c r="F145" s="466"/>
      <c r="G145" s="393"/>
      <c r="H145" s="453"/>
      <c r="I145" s="453"/>
      <c r="J145" s="453"/>
      <c r="K145" s="390"/>
      <c r="L145" s="391"/>
    </row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>
      <c r="L165" s="390"/>
    </row>
    <row r="166" ht="24.75" customHeight="1">
      <c r="L166" s="390"/>
    </row>
    <row r="167" ht="24.75" customHeight="1">
      <c r="L167" s="390"/>
    </row>
    <row r="168" ht="24.75" customHeight="1">
      <c r="L168" s="390"/>
    </row>
    <row r="169" ht="24.75" customHeight="1"/>
    <row r="170" ht="24.75" customHeight="1"/>
    <row r="171" ht="24.75" customHeight="1"/>
    <row r="172" ht="24.75" customHeight="1"/>
    <row r="173" spans="2:12" s="390" customFormat="1" ht="24.75" customHeight="1">
      <c r="B173" s="391"/>
      <c r="C173" s="447"/>
      <c r="D173" s="393"/>
      <c r="E173" s="393"/>
      <c r="F173" s="466"/>
      <c r="G173" s="393"/>
      <c r="H173" s="453"/>
      <c r="I173" s="453"/>
      <c r="J173" s="453"/>
      <c r="L173" s="394"/>
    </row>
    <row r="174" spans="2:12" s="390" customFormat="1" ht="24.75" customHeight="1">
      <c r="B174" s="391"/>
      <c r="C174" s="447"/>
      <c r="D174" s="393"/>
      <c r="E174" s="393"/>
      <c r="F174" s="466"/>
      <c r="G174" s="393"/>
      <c r="H174" s="453"/>
      <c r="I174" s="453"/>
      <c r="J174" s="453"/>
      <c r="L174" s="391"/>
    </row>
    <row r="175" spans="2:12" s="390" customFormat="1" ht="24.75" customHeight="1">
      <c r="B175" s="391"/>
      <c r="C175" s="447"/>
      <c r="D175" s="393"/>
      <c r="E175" s="393"/>
      <c r="F175" s="466"/>
      <c r="G175" s="393"/>
      <c r="H175" s="453"/>
      <c r="I175" s="453"/>
      <c r="J175" s="453"/>
      <c r="L175" s="391"/>
    </row>
    <row r="176" spans="2:12" s="390" customFormat="1" ht="24.75" customHeight="1">
      <c r="B176" s="391"/>
      <c r="C176" s="447"/>
      <c r="D176" s="393"/>
      <c r="E176" s="393"/>
      <c r="F176" s="466"/>
      <c r="G176" s="393"/>
      <c r="H176" s="453"/>
      <c r="I176" s="453"/>
      <c r="J176" s="453"/>
      <c r="L176" s="391"/>
    </row>
    <row r="177" ht="24.75" customHeight="1"/>
    <row r="178" ht="24.75" customHeight="1"/>
    <row r="179" ht="24.75" customHeight="1"/>
    <row r="180" ht="24.75" customHeight="1"/>
    <row r="181" spans="1:12" s="394" customFormat="1" ht="24.75" customHeight="1">
      <c r="A181" s="390"/>
      <c r="B181" s="391"/>
      <c r="C181" s="447"/>
      <c r="D181" s="393"/>
      <c r="E181" s="393"/>
      <c r="F181" s="466"/>
      <c r="G181" s="393"/>
      <c r="H181" s="453"/>
      <c r="I181" s="453"/>
      <c r="J181" s="453"/>
      <c r="K181" s="390"/>
      <c r="L181" s="391"/>
    </row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>
      <c r="L203" s="390"/>
    </row>
    <row r="204" ht="24.75" customHeight="1">
      <c r="L204" s="390"/>
    </row>
    <row r="205" ht="24.75" customHeight="1">
      <c r="L205" s="390"/>
    </row>
    <row r="206" ht="24.75" customHeight="1"/>
    <row r="207" ht="24.75" customHeight="1"/>
    <row r="208" ht="24.75" customHeight="1"/>
    <row r="209" ht="24.75" customHeight="1"/>
    <row r="210" ht="24.75" customHeight="1"/>
    <row r="211" spans="2:12" s="390" customFormat="1" ht="24.75" customHeight="1">
      <c r="B211" s="391"/>
      <c r="C211" s="447"/>
      <c r="D211" s="393"/>
      <c r="E211" s="393"/>
      <c r="F211" s="466"/>
      <c r="G211" s="393"/>
      <c r="H211" s="453"/>
      <c r="I211" s="453"/>
      <c r="J211" s="453"/>
      <c r="L211" s="391"/>
    </row>
    <row r="212" spans="2:12" s="390" customFormat="1" ht="24.75" customHeight="1">
      <c r="B212" s="391"/>
      <c r="C212" s="447"/>
      <c r="D212" s="393"/>
      <c r="E212" s="393"/>
      <c r="F212" s="466"/>
      <c r="G212" s="393"/>
      <c r="H212" s="453"/>
      <c r="I212" s="453"/>
      <c r="J212" s="453"/>
      <c r="L212" s="391"/>
    </row>
    <row r="213" spans="2:12" s="390" customFormat="1" ht="24.75" customHeight="1">
      <c r="B213" s="391"/>
      <c r="C213" s="447"/>
      <c r="D213" s="393"/>
      <c r="E213" s="393"/>
      <c r="F213" s="466"/>
      <c r="G213" s="393"/>
      <c r="H213" s="453"/>
      <c r="I213" s="453"/>
      <c r="J213" s="453"/>
      <c r="L213" s="391"/>
    </row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>
      <c r="L243" s="394"/>
    </row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spans="1:12" s="394" customFormat="1" ht="24.75" customHeight="1">
      <c r="A251" s="390"/>
      <c r="B251" s="391"/>
      <c r="C251" s="447"/>
      <c r="D251" s="393"/>
      <c r="E251" s="393"/>
      <c r="F251" s="466"/>
      <c r="G251" s="393"/>
      <c r="H251" s="453"/>
      <c r="I251" s="453"/>
      <c r="J251" s="453"/>
      <c r="K251" s="390"/>
      <c r="L251" s="391"/>
    </row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</sheetData>
  <sheetProtection/>
  <mergeCells count="18">
    <mergeCell ref="K101:K102"/>
    <mergeCell ref="A87:A88"/>
    <mergeCell ref="G4:G5"/>
    <mergeCell ref="H4:J4"/>
    <mergeCell ref="K4:K5"/>
    <mergeCell ref="A90:A91"/>
    <mergeCell ref="D4:D5"/>
    <mergeCell ref="E4:E5"/>
    <mergeCell ref="A1:K1"/>
    <mergeCell ref="A2:K2"/>
    <mergeCell ref="A3:B3"/>
    <mergeCell ref="A36:A37"/>
    <mergeCell ref="A41:A42"/>
    <mergeCell ref="F4:F5"/>
    <mergeCell ref="A6:B6"/>
    <mergeCell ref="A4:A5"/>
    <mergeCell ref="B4:B5"/>
    <mergeCell ref="C4:C5"/>
  </mergeCells>
  <printOptions horizontalCentered="1"/>
  <pageMargins left="0.3937007874015748" right="0.3937007874015748" top="0.3937007874015748" bottom="0.3937007874015748" header="0.1968503937007874" footer="0.31496062992125984"/>
  <pageSetup horizontalDpi="600" verticalDpi="600" orientation="portrait" paperSize="9" scale="75" r:id="rId3"/>
  <headerFooter scaleWithDoc="0" alignWithMargins="0">
    <oddFooter>&amp;CPage &amp;P</oddFooter>
    <firstFooter>&amp;C1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7">
      <selection activeCell="C8" sqref="C8:H51"/>
    </sheetView>
  </sheetViews>
  <sheetFormatPr defaultColWidth="9.140625" defaultRowHeight="12.75"/>
  <cols>
    <col min="1" max="1" width="6.140625" style="151" customWidth="1"/>
    <col min="2" max="2" width="27.8515625" style="150" customWidth="1"/>
    <col min="3" max="3" width="11.00390625" style="150" customWidth="1"/>
    <col min="4" max="4" width="10.7109375" style="150" customWidth="1"/>
    <col min="5" max="5" width="10.57421875" style="150" customWidth="1"/>
    <col min="6" max="6" width="10.7109375" style="150" customWidth="1"/>
    <col min="7" max="7" width="10.140625" style="150" customWidth="1"/>
    <col min="8" max="8" width="10.00390625" style="150" customWidth="1"/>
    <col min="9" max="9" width="10.140625" style="150" customWidth="1"/>
    <col min="10" max="10" width="17.140625" style="150" customWidth="1"/>
    <col min="11" max="11" width="31.57421875" style="150" customWidth="1"/>
    <col min="12" max="16384" width="9.140625" style="150" customWidth="1"/>
  </cols>
  <sheetData>
    <row r="1" spans="1:9" ht="15.75">
      <c r="A1" s="502" t="s">
        <v>287</v>
      </c>
      <c r="B1" s="502"/>
      <c r="C1" s="149"/>
      <c r="D1" s="149"/>
      <c r="E1" s="149"/>
      <c r="F1" s="149"/>
      <c r="G1" s="499" t="s">
        <v>349</v>
      </c>
      <c r="H1" s="499"/>
      <c r="I1" s="499"/>
    </row>
    <row r="3" spans="1:9" ht="16.5">
      <c r="A3" s="503" t="s">
        <v>288</v>
      </c>
      <c r="B3" s="503"/>
      <c r="C3" s="503"/>
      <c r="D3" s="503"/>
      <c r="E3" s="503"/>
      <c r="F3" s="503"/>
      <c r="G3" s="503"/>
      <c r="H3" s="503"/>
      <c r="I3" s="503"/>
    </row>
    <row r="4" spans="8:9" ht="16.5" thickBot="1">
      <c r="H4" s="500" t="s">
        <v>289</v>
      </c>
      <c r="I4" s="500"/>
    </row>
    <row r="5" spans="1:9" s="152" customFormat="1" ht="15.75">
      <c r="A5" s="504" t="s">
        <v>0</v>
      </c>
      <c r="B5" s="496" t="s">
        <v>290</v>
      </c>
      <c r="C5" s="496" t="s">
        <v>291</v>
      </c>
      <c r="D5" s="506" t="s">
        <v>292</v>
      </c>
      <c r="E5" s="508" t="s">
        <v>293</v>
      </c>
      <c r="F5" s="509"/>
      <c r="G5" s="496" t="s">
        <v>110</v>
      </c>
      <c r="H5" s="496" t="s">
        <v>294</v>
      </c>
      <c r="I5" s="498"/>
    </row>
    <row r="6" spans="1:9" s="152" customFormat="1" ht="47.25">
      <c r="A6" s="505"/>
      <c r="B6" s="497"/>
      <c r="C6" s="497"/>
      <c r="D6" s="507"/>
      <c r="E6" s="153" t="s">
        <v>295</v>
      </c>
      <c r="F6" s="154" t="s">
        <v>296</v>
      </c>
      <c r="G6" s="497"/>
      <c r="H6" s="154" t="s">
        <v>297</v>
      </c>
      <c r="I6" s="155" t="s">
        <v>298</v>
      </c>
    </row>
    <row r="7" spans="1:9" s="152" customFormat="1" ht="15.75">
      <c r="A7" s="156" t="s">
        <v>111</v>
      </c>
      <c r="B7" s="157" t="s">
        <v>59</v>
      </c>
      <c r="C7" s="157">
        <v>1</v>
      </c>
      <c r="D7" s="157"/>
      <c r="E7" s="157">
        <v>2</v>
      </c>
      <c r="F7" s="157">
        <v>3</v>
      </c>
      <c r="G7" s="157">
        <v>4</v>
      </c>
      <c r="H7" s="154" t="s">
        <v>299</v>
      </c>
      <c r="I7" s="155" t="s">
        <v>300</v>
      </c>
    </row>
    <row r="8" spans="1:9" s="149" customFormat="1" ht="15.75">
      <c r="A8" s="158"/>
      <c r="B8" s="159" t="s">
        <v>301</v>
      </c>
      <c r="C8" s="360" t="e">
        <f>C9+C38</f>
        <v>#REF!</v>
      </c>
      <c r="D8" s="360" t="e">
        <f>D9+D38</f>
        <v>#REF!</v>
      </c>
      <c r="E8" s="360" t="e">
        <f>E9+E38</f>
        <v>#REF!</v>
      </c>
      <c r="F8" s="360" t="e">
        <f>F9+F38</f>
        <v>#REF!</v>
      </c>
      <c r="G8" s="360" t="e">
        <f>G9+G38</f>
        <v>#REF!</v>
      </c>
      <c r="H8" s="378"/>
      <c r="I8" s="383"/>
    </row>
    <row r="9" spans="1:9" s="149" customFormat="1" ht="31.5">
      <c r="A9" s="162" t="s">
        <v>32</v>
      </c>
      <c r="B9" s="163" t="s">
        <v>302</v>
      </c>
      <c r="C9" s="361" t="e">
        <f>C10+C14+C16+C20+C27+C29+C35</f>
        <v>#REF!</v>
      </c>
      <c r="D9" s="361" t="e">
        <f>D10+D14+D16+D20+D27+D29+D35</f>
        <v>#REF!</v>
      </c>
      <c r="E9" s="361" t="e">
        <f>E10+E14+E16+E20+E27+E29+E35</f>
        <v>#REF!</v>
      </c>
      <c r="F9" s="361" t="e">
        <f>F10+F14+F16+F20+F27+F29+F35</f>
        <v>#REF!</v>
      </c>
      <c r="G9" s="361" t="e">
        <f>G10+G14+G16+G20+G27+G29+G35</f>
        <v>#REF!</v>
      </c>
      <c r="H9" s="379"/>
      <c r="I9" s="384"/>
    </row>
    <row r="10" spans="1:9" s="149" customFormat="1" ht="15.75">
      <c r="A10" s="166">
        <v>1</v>
      </c>
      <c r="B10" s="167" t="s">
        <v>303</v>
      </c>
      <c r="C10" s="362" t="e">
        <f>SUM(C11:C12)</f>
        <v>#REF!</v>
      </c>
      <c r="D10" s="362" t="e">
        <f>SUM(D11:D12)</f>
        <v>#REF!</v>
      </c>
      <c r="E10" s="362" t="e">
        <f>SUM(E11:E12)</f>
        <v>#REF!</v>
      </c>
      <c r="F10" s="362" t="e">
        <f>SUM(F11:F12)</f>
        <v>#REF!</v>
      </c>
      <c r="G10" s="362" t="e">
        <f>SUM(G11:G12)</f>
        <v>#REF!</v>
      </c>
      <c r="H10" s="379"/>
      <c r="I10" s="384"/>
    </row>
    <row r="11" spans="1:9" s="172" customFormat="1" ht="15.75">
      <c r="A11" s="168"/>
      <c r="B11" s="169" t="s">
        <v>304</v>
      </c>
      <c r="C11" s="359" t="e">
        <f>#REF!</f>
        <v>#REF!</v>
      </c>
      <c r="D11" s="359" t="e">
        <f>#REF!</f>
        <v>#REF!</v>
      </c>
      <c r="E11" s="359" t="e">
        <f>#REF!</f>
        <v>#REF!</v>
      </c>
      <c r="F11" s="359" t="e">
        <f>#REF!</f>
        <v>#REF!</v>
      </c>
      <c r="G11" s="359" t="e">
        <f>#REF!</f>
        <v>#REF!</v>
      </c>
      <c r="H11" s="380"/>
      <c r="I11" s="385"/>
    </row>
    <row r="12" spans="1:9" ht="15.75">
      <c r="A12" s="173"/>
      <c r="B12" s="174" t="s">
        <v>305</v>
      </c>
      <c r="C12" s="358" t="e">
        <f>#REF!</f>
        <v>#REF!</v>
      </c>
      <c r="D12" s="358" t="e">
        <f>#REF!</f>
        <v>#REF!</v>
      </c>
      <c r="E12" s="358" t="e">
        <f>#REF!</f>
        <v>#REF!</v>
      </c>
      <c r="F12" s="358" t="e">
        <f>#REF!</f>
        <v>#REF!</v>
      </c>
      <c r="G12" s="358" t="e">
        <f>#REF!</f>
        <v>#REF!</v>
      </c>
      <c r="H12" s="381"/>
      <c r="I12" s="386"/>
    </row>
    <row r="13" spans="1:9" s="172" customFormat="1" ht="15.75">
      <c r="A13" s="168"/>
      <c r="B13" s="175"/>
      <c r="C13" s="359"/>
      <c r="D13" s="359"/>
      <c r="E13" s="359"/>
      <c r="F13" s="359"/>
      <c r="G13" s="359"/>
      <c r="H13" s="380"/>
      <c r="I13" s="385"/>
    </row>
    <row r="14" spans="1:9" s="149" customFormat="1" ht="15.75">
      <c r="A14" s="166">
        <v>2</v>
      </c>
      <c r="B14" s="167" t="s">
        <v>306</v>
      </c>
      <c r="C14" s="362">
        <v>544283</v>
      </c>
      <c r="D14" s="362">
        <v>443940</v>
      </c>
      <c r="E14" s="362">
        <v>502820</v>
      </c>
      <c r="F14" s="362">
        <v>502820</v>
      </c>
      <c r="G14" s="362">
        <v>4090200</v>
      </c>
      <c r="H14" s="379"/>
      <c r="I14" s="384"/>
    </row>
    <row r="15" spans="1:9" s="149" customFormat="1" ht="15.75">
      <c r="A15" s="166"/>
      <c r="B15" s="167"/>
      <c r="C15" s="362"/>
      <c r="D15" s="362"/>
      <c r="E15" s="362"/>
      <c r="F15" s="362"/>
      <c r="G15" s="362"/>
      <c r="H15" s="379"/>
      <c r="I15" s="384"/>
    </row>
    <row r="16" spans="1:9" s="149" customFormat="1" ht="31.5">
      <c r="A16" s="166">
        <v>3</v>
      </c>
      <c r="B16" s="167" t="s">
        <v>307</v>
      </c>
      <c r="C16" s="362"/>
      <c r="D16" s="362"/>
      <c r="E16" s="362"/>
      <c r="F16" s="362"/>
      <c r="G16" s="362"/>
      <c r="H16" s="379"/>
      <c r="I16" s="384"/>
    </row>
    <row r="17" spans="1:9" s="172" customFormat="1" ht="15.75">
      <c r="A17" s="168"/>
      <c r="B17" s="169" t="s">
        <v>304</v>
      </c>
      <c r="C17" s="359"/>
      <c r="D17" s="359"/>
      <c r="E17" s="359"/>
      <c r="F17" s="359"/>
      <c r="G17" s="359"/>
      <c r="H17" s="380"/>
      <c r="I17" s="385"/>
    </row>
    <row r="18" spans="1:9" s="172" customFormat="1" ht="15.75">
      <c r="A18" s="168"/>
      <c r="B18" s="175" t="s">
        <v>308</v>
      </c>
      <c r="C18" s="359"/>
      <c r="D18" s="359"/>
      <c r="E18" s="359"/>
      <c r="F18" s="359"/>
      <c r="G18" s="359"/>
      <c r="H18" s="380"/>
      <c r="I18" s="385"/>
    </row>
    <row r="19" spans="1:9" s="149" customFormat="1" ht="15.75">
      <c r="A19" s="166"/>
      <c r="B19" s="176"/>
      <c r="C19" s="362"/>
      <c r="D19" s="362"/>
      <c r="E19" s="362"/>
      <c r="F19" s="362"/>
      <c r="G19" s="362"/>
      <c r="H19" s="379"/>
      <c r="I19" s="384"/>
    </row>
    <row r="20" spans="1:9" s="149" customFormat="1" ht="31.5">
      <c r="A20" s="166">
        <v>4</v>
      </c>
      <c r="B20" s="167" t="s">
        <v>309</v>
      </c>
      <c r="C20" s="362"/>
      <c r="D20" s="362"/>
      <c r="E20" s="362"/>
      <c r="F20" s="362"/>
      <c r="G20" s="362"/>
      <c r="H20" s="379"/>
      <c r="I20" s="384"/>
    </row>
    <row r="21" spans="1:9" s="172" customFormat="1" ht="15.75">
      <c r="A21" s="168"/>
      <c r="B21" s="175" t="s">
        <v>310</v>
      </c>
      <c r="C21" s="359"/>
      <c r="D21" s="359"/>
      <c r="E21" s="359"/>
      <c r="F21" s="359"/>
      <c r="G21" s="359"/>
      <c r="H21" s="380"/>
      <c r="I21" s="385"/>
    </row>
    <row r="22" spans="1:9" s="172" customFormat="1" ht="15.75">
      <c r="A22" s="168"/>
      <c r="B22" s="175" t="s">
        <v>311</v>
      </c>
      <c r="C22" s="359"/>
      <c r="D22" s="359"/>
      <c r="E22" s="359"/>
      <c r="F22" s="359"/>
      <c r="G22" s="359"/>
      <c r="H22" s="380"/>
      <c r="I22" s="385"/>
    </row>
    <row r="23" spans="1:9" s="172" customFormat="1" ht="15.75">
      <c r="A23" s="168"/>
      <c r="B23" s="175" t="s">
        <v>312</v>
      </c>
      <c r="C23" s="359"/>
      <c r="D23" s="359"/>
      <c r="E23" s="359"/>
      <c r="F23" s="359"/>
      <c r="G23" s="359"/>
      <c r="H23" s="380"/>
      <c r="I23" s="385"/>
    </row>
    <row r="24" spans="1:9" s="172" customFormat="1" ht="15.75">
      <c r="A24" s="168"/>
      <c r="B24" s="175" t="s">
        <v>313</v>
      </c>
      <c r="C24" s="359"/>
      <c r="D24" s="359"/>
      <c r="E24" s="359"/>
      <c r="F24" s="359"/>
      <c r="G24" s="359"/>
      <c r="H24" s="380"/>
      <c r="I24" s="385"/>
    </row>
    <row r="25" spans="1:9" s="172" customFormat="1" ht="31.5">
      <c r="A25" s="168"/>
      <c r="B25" s="175" t="s">
        <v>314</v>
      </c>
      <c r="C25" s="359"/>
      <c r="D25" s="359"/>
      <c r="E25" s="359"/>
      <c r="F25" s="359"/>
      <c r="G25" s="359"/>
      <c r="H25" s="380"/>
      <c r="I25" s="385"/>
    </row>
    <row r="26" spans="1:9" s="172" customFormat="1" ht="15.75">
      <c r="A26" s="168"/>
      <c r="B26" s="175"/>
      <c r="C26" s="359"/>
      <c r="D26" s="359"/>
      <c r="E26" s="359"/>
      <c r="F26" s="359"/>
      <c r="G26" s="359"/>
      <c r="H26" s="380"/>
      <c r="I26" s="385"/>
    </row>
    <row r="27" spans="1:9" s="149" customFormat="1" ht="47.25">
      <c r="A27" s="166">
        <v>5</v>
      </c>
      <c r="B27" s="167" t="s">
        <v>315</v>
      </c>
      <c r="C27" s="362"/>
      <c r="D27" s="362"/>
      <c r="E27" s="362"/>
      <c r="F27" s="362"/>
      <c r="G27" s="362"/>
      <c r="H27" s="379"/>
      <c r="I27" s="384"/>
    </row>
    <row r="28" spans="1:9" s="172" customFormat="1" ht="15.75">
      <c r="A28" s="168"/>
      <c r="B28" s="177"/>
      <c r="C28" s="359"/>
      <c r="D28" s="359"/>
      <c r="E28" s="359"/>
      <c r="F28" s="359"/>
      <c r="G28" s="359"/>
      <c r="H28" s="380"/>
      <c r="I28" s="385"/>
    </row>
    <row r="29" spans="1:9" s="149" customFormat="1" ht="31.5">
      <c r="A29" s="166">
        <v>6</v>
      </c>
      <c r="B29" s="167" t="s">
        <v>316</v>
      </c>
      <c r="C29" s="362"/>
      <c r="D29" s="362"/>
      <c r="E29" s="362"/>
      <c r="F29" s="362"/>
      <c r="G29" s="362"/>
      <c r="H29" s="379"/>
      <c r="I29" s="384"/>
    </row>
    <row r="30" spans="1:9" s="172" customFormat="1" ht="31.5">
      <c r="A30" s="168"/>
      <c r="B30" s="175" t="s">
        <v>317</v>
      </c>
      <c r="C30" s="359"/>
      <c r="D30" s="359"/>
      <c r="E30" s="359"/>
      <c r="F30" s="359"/>
      <c r="G30" s="359"/>
      <c r="H30" s="380"/>
      <c r="I30" s="385"/>
    </row>
    <row r="31" spans="1:9" s="172" customFormat="1" ht="15.75">
      <c r="A31" s="168"/>
      <c r="B31" s="177" t="s">
        <v>318</v>
      </c>
      <c r="C31" s="359"/>
      <c r="D31" s="359"/>
      <c r="E31" s="359"/>
      <c r="F31" s="359"/>
      <c r="G31" s="359"/>
      <c r="H31" s="380"/>
      <c r="I31" s="385"/>
    </row>
    <row r="32" spans="1:9" s="180" customFormat="1" ht="15.75">
      <c r="A32" s="178"/>
      <c r="B32" s="179" t="s">
        <v>319</v>
      </c>
      <c r="C32" s="363"/>
      <c r="D32" s="363"/>
      <c r="E32" s="363"/>
      <c r="F32" s="363"/>
      <c r="G32" s="363"/>
      <c r="H32" s="382"/>
      <c r="I32" s="387"/>
    </row>
    <row r="33" spans="1:9" s="180" customFormat="1" ht="15.75">
      <c r="A33" s="178"/>
      <c r="B33" s="179" t="s">
        <v>320</v>
      </c>
      <c r="C33" s="363"/>
      <c r="D33" s="363"/>
      <c r="E33" s="363"/>
      <c r="F33" s="363"/>
      <c r="G33" s="363"/>
      <c r="H33" s="382"/>
      <c r="I33" s="387"/>
    </row>
    <row r="34" spans="1:9" s="180" customFormat="1" ht="15.75">
      <c r="A34" s="178"/>
      <c r="B34" s="179"/>
      <c r="C34" s="363"/>
      <c r="D34" s="363"/>
      <c r="E34" s="363"/>
      <c r="F34" s="363"/>
      <c r="G34" s="363"/>
      <c r="H34" s="382"/>
      <c r="I34" s="387"/>
    </row>
    <row r="35" spans="1:9" s="149" customFormat="1" ht="15.75">
      <c r="A35" s="166">
        <v>7</v>
      </c>
      <c r="B35" s="167" t="s">
        <v>321</v>
      </c>
      <c r="C35" s="362">
        <f>C36</f>
        <v>210000</v>
      </c>
      <c r="D35" s="362">
        <f>D36</f>
        <v>100000</v>
      </c>
      <c r="E35" s="362">
        <f>E36</f>
        <v>210000</v>
      </c>
      <c r="F35" s="362">
        <f>F36</f>
        <v>210000</v>
      </c>
      <c r="G35" s="362">
        <f>G36</f>
        <v>210000</v>
      </c>
      <c r="H35" s="379"/>
      <c r="I35" s="384"/>
    </row>
    <row r="36" spans="1:9" s="172" customFormat="1" ht="31.5">
      <c r="A36" s="181"/>
      <c r="B36" s="182" t="s">
        <v>322</v>
      </c>
      <c r="C36" s="364">
        <v>210000</v>
      </c>
      <c r="D36" s="364">
        <v>100000</v>
      </c>
      <c r="E36" s="364">
        <v>210000</v>
      </c>
      <c r="F36" s="364">
        <v>210000</v>
      </c>
      <c r="G36" s="364">
        <v>210000</v>
      </c>
      <c r="H36" s="380"/>
      <c r="I36" s="385"/>
    </row>
    <row r="37" spans="1:9" s="172" customFormat="1" ht="15.75">
      <c r="A37" s="181"/>
      <c r="B37" s="182"/>
      <c r="C37" s="364"/>
      <c r="D37" s="364"/>
      <c r="E37" s="364"/>
      <c r="F37" s="364"/>
      <c r="G37" s="364"/>
      <c r="H37" s="388"/>
      <c r="I37" s="389"/>
    </row>
    <row r="38" spans="1:9" s="149" customFormat="1" ht="47.25">
      <c r="A38" s="183" t="s">
        <v>33</v>
      </c>
      <c r="B38" s="184" t="s">
        <v>323</v>
      </c>
      <c r="C38" s="365"/>
      <c r="D38" s="365"/>
      <c r="E38" s="365"/>
      <c r="F38" s="365"/>
      <c r="G38" s="365"/>
      <c r="H38" s="160"/>
      <c r="I38" s="161"/>
    </row>
    <row r="39" spans="1:9" s="149" customFormat="1" ht="15.75">
      <c r="A39" s="183">
        <v>1</v>
      </c>
      <c r="B39" s="185" t="s">
        <v>324</v>
      </c>
      <c r="C39" s="365"/>
      <c r="D39" s="365"/>
      <c r="E39" s="365"/>
      <c r="F39" s="365"/>
      <c r="G39" s="365"/>
      <c r="H39" s="164"/>
      <c r="I39" s="165"/>
    </row>
    <row r="40" spans="1:9" s="172" customFormat="1" ht="15.75">
      <c r="A40" s="181"/>
      <c r="B40" s="186" t="s">
        <v>325</v>
      </c>
      <c r="C40" s="364"/>
      <c r="D40" s="364"/>
      <c r="E40" s="364"/>
      <c r="F40" s="364"/>
      <c r="G40" s="364"/>
      <c r="H40" s="170"/>
      <c r="I40" s="171"/>
    </row>
    <row r="41" spans="1:9" s="172" customFormat="1" ht="31.5">
      <c r="A41" s="181"/>
      <c r="B41" s="186" t="s">
        <v>326</v>
      </c>
      <c r="C41" s="364"/>
      <c r="D41" s="364"/>
      <c r="E41" s="364"/>
      <c r="F41" s="364"/>
      <c r="G41" s="364"/>
      <c r="H41" s="170"/>
      <c r="I41" s="171"/>
    </row>
    <row r="42" spans="1:9" s="172" customFormat="1" ht="15.75">
      <c r="A42" s="181"/>
      <c r="B42" s="186" t="s">
        <v>327</v>
      </c>
      <c r="C42" s="364"/>
      <c r="D42" s="364"/>
      <c r="E42" s="364"/>
      <c r="F42" s="364"/>
      <c r="G42" s="364"/>
      <c r="H42" s="170"/>
      <c r="I42" s="171"/>
    </row>
    <row r="43" spans="1:9" s="172" customFormat="1" ht="15.75">
      <c r="A43" s="181"/>
      <c r="B43" s="186"/>
      <c r="C43" s="364"/>
      <c r="D43" s="364"/>
      <c r="E43" s="364"/>
      <c r="F43" s="364"/>
      <c r="G43" s="364"/>
      <c r="H43" s="170"/>
      <c r="I43" s="165"/>
    </row>
    <row r="44" spans="1:9" s="149" customFormat="1" ht="15.75">
      <c r="A44" s="183">
        <v>2</v>
      </c>
      <c r="B44" s="185" t="s">
        <v>328</v>
      </c>
      <c r="C44" s="365"/>
      <c r="D44" s="365"/>
      <c r="E44" s="365"/>
      <c r="F44" s="365"/>
      <c r="G44" s="365"/>
      <c r="H44" s="164"/>
      <c r="I44" s="165"/>
    </row>
    <row r="45" spans="1:9" s="172" customFormat="1" ht="15.75">
      <c r="A45" s="181" t="s">
        <v>329</v>
      </c>
      <c r="B45" s="186" t="s">
        <v>330</v>
      </c>
      <c r="C45" s="364"/>
      <c r="D45" s="364"/>
      <c r="E45" s="364"/>
      <c r="F45" s="364"/>
      <c r="G45" s="364"/>
      <c r="H45" s="170"/>
      <c r="I45" s="171"/>
    </row>
    <row r="46" spans="1:9" s="172" customFormat="1" ht="15.75">
      <c r="A46" s="181"/>
      <c r="B46" s="186" t="s">
        <v>325</v>
      </c>
      <c r="C46" s="364"/>
      <c r="D46" s="364"/>
      <c r="E46" s="364"/>
      <c r="F46" s="364"/>
      <c r="G46" s="364"/>
      <c r="H46" s="170"/>
      <c r="I46" s="171"/>
    </row>
    <row r="47" spans="1:9" s="172" customFormat="1" ht="31.5">
      <c r="A47" s="181"/>
      <c r="B47" s="186" t="s">
        <v>326</v>
      </c>
      <c r="C47" s="364"/>
      <c r="D47" s="364"/>
      <c r="E47" s="364"/>
      <c r="F47" s="364"/>
      <c r="G47" s="364"/>
      <c r="H47" s="170"/>
      <c r="I47" s="171"/>
    </row>
    <row r="48" spans="1:9" s="172" customFormat="1" ht="15.75">
      <c r="A48" s="181"/>
      <c r="B48" s="186" t="s">
        <v>327</v>
      </c>
      <c r="C48" s="364"/>
      <c r="D48" s="364"/>
      <c r="E48" s="364"/>
      <c r="F48" s="364"/>
      <c r="G48" s="364"/>
      <c r="H48" s="170"/>
      <c r="I48" s="171"/>
    </row>
    <row r="49" spans="1:9" s="172" customFormat="1" ht="15.75">
      <c r="A49" s="181" t="s">
        <v>331</v>
      </c>
      <c r="B49" s="186" t="s">
        <v>332</v>
      </c>
      <c r="C49" s="364"/>
      <c r="D49" s="364"/>
      <c r="E49" s="364"/>
      <c r="F49" s="364"/>
      <c r="G49" s="364"/>
      <c r="H49" s="170"/>
      <c r="I49" s="171"/>
    </row>
    <row r="50" spans="1:9" s="172" customFormat="1" ht="15.75">
      <c r="A50" s="181"/>
      <c r="B50" s="186" t="s">
        <v>333</v>
      </c>
      <c r="C50" s="366"/>
      <c r="D50" s="366"/>
      <c r="E50" s="366"/>
      <c r="F50" s="366"/>
      <c r="G50" s="366"/>
      <c r="H50" s="170"/>
      <c r="I50" s="171"/>
    </row>
    <row r="51" spans="1:9" s="172" customFormat="1" ht="15.75">
      <c r="A51" s="181"/>
      <c r="B51" s="186"/>
      <c r="C51" s="366"/>
      <c r="D51" s="366"/>
      <c r="E51" s="366"/>
      <c r="F51" s="366"/>
      <c r="G51" s="366"/>
      <c r="H51" s="170"/>
      <c r="I51" s="171"/>
    </row>
    <row r="52" spans="1:9" ht="16.5" thickBot="1">
      <c r="A52" s="187"/>
      <c r="B52" s="188"/>
      <c r="C52" s="189"/>
      <c r="D52" s="189"/>
      <c r="E52" s="189"/>
      <c r="F52" s="189"/>
      <c r="G52" s="189"/>
      <c r="H52" s="189"/>
      <c r="I52" s="190"/>
    </row>
    <row r="53" spans="1:2" ht="15.75">
      <c r="A53" s="501" t="s">
        <v>334</v>
      </c>
      <c r="B53" s="501"/>
    </row>
    <row r="54" ht="15.75">
      <c r="B54" s="191" t="s">
        <v>335</v>
      </c>
    </row>
    <row r="55" ht="15.75">
      <c r="B55" s="191" t="s">
        <v>336</v>
      </c>
    </row>
  </sheetData>
  <sheetProtection/>
  <mergeCells count="12">
    <mergeCell ref="D5:D6"/>
    <mergeCell ref="E5:F5"/>
    <mergeCell ref="G5:G6"/>
    <mergeCell ref="H5:I5"/>
    <mergeCell ref="G1:I1"/>
    <mergeCell ref="H4:I4"/>
    <mergeCell ref="A53:B53"/>
    <mergeCell ref="A1:B1"/>
    <mergeCell ref="A3:I3"/>
    <mergeCell ref="A5:A6"/>
    <mergeCell ref="B5:B6"/>
    <mergeCell ref="C5:C6"/>
  </mergeCells>
  <printOptions horizontalCentered="1"/>
  <pageMargins left="0.7480314960629921" right="0.5118110236220472" top="0.5511811023622047" bottom="0.98425196850393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3"/>
  <sheetViews>
    <sheetView zoomScale="70" zoomScaleNormal="70" zoomScalePageLayoutView="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6" sqref="W16"/>
    </sheetView>
  </sheetViews>
  <sheetFormatPr defaultColWidth="9.140625" defaultRowHeight="12.75"/>
  <cols>
    <col min="1" max="1" width="6.57421875" style="6" customWidth="1"/>
    <col min="2" max="2" width="46.8515625" style="6" customWidth="1"/>
    <col min="3" max="3" width="14.140625" style="224" customWidth="1"/>
    <col min="4" max="4" width="14.140625" style="6" customWidth="1"/>
    <col min="5" max="5" width="13.8515625" style="129" customWidth="1"/>
    <col min="6" max="6" width="8.7109375" style="6" hidden="1" customWidth="1"/>
    <col min="7" max="7" width="14.8515625" style="39" customWidth="1"/>
    <col min="8" max="8" width="14.140625" style="224" customWidth="1"/>
    <col min="9" max="9" width="13.00390625" style="39" customWidth="1"/>
    <col min="10" max="10" width="12.7109375" style="6" customWidth="1"/>
    <col min="11" max="12" width="13.140625" style="6" customWidth="1"/>
    <col min="13" max="13" width="13.140625" style="198" customWidth="1"/>
    <col min="14" max="14" width="13.140625" style="6" customWidth="1"/>
    <col min="15" max="15" width="13.140625" style="198" customWidth="1"/>
    <col min="16" max="17" width="13.140625" style="6" customWidth="1"/>
    <col min="18" max="18" width="14.7109375" style="6" customWidth="1"/>
    <col min="19" max="19" width="13.28125" style="6" customWidth="1"/>
    <col min="20" max="20" width="11.8515625" style="6" hidden="1" customWidth="1"/>
    <col min="21" max="21" width="11.8515625" style="68" hidden="1" customWidth="1"/>
    <col min="22" max="22" width="11.7109375" style="6" hidden="1" customWidth="1"/>
    <col min="23" max="25" width="13.140625" style="6" customWidth="1"/>
    <col min="26" max="26" width="16.8515625" style="6" customWidth="1"/>
    <col min="27" max="27" width="20.00390625" style="6" customWidth="1"/>
    <col min="28" max="28" width="13.28125" style="6" customWidth="1"/>
    <col min="29" max="16384" width="9.140625" style="6" customWidth="1"/>
  </cols>
  <sheetData>
    <row r="1" spans="2:26" s="125" customFormat="1" ht="18.75">
      <c r="B1" s="125" t="s">
        <v>370</v>
      </c>
      <c r="C1" s="369"/>
      <c r="E1" s="356"/>
      <c r="G1" s="370"/>
      <c r="H1" s="369"/>
      <c r="I1" s="370"/>
      <c r="M1" s="371"/>
      <c r="O1" s="371"/>
      <c r="U1" s="237"/>
      <c r="X1" s="510" t="s">
        <v>349</v>
      </c>
      <c r="Y1" s="510"/>
      <c r="Z1" s="510"/>
    </row>
    <row r="2" spans="1:26" ht="18.75">
      <c r="A2" s="510" t="s">
        <v>119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</row>
    <row r="3" spans="1:26" ht="18.75">
      <c r="A3" s="510" t="s">
        <v>346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</row>
    <row r="4" spans="17:26" ht="19.5" thickBot="1">
      <c r="Q4" s="140"/>
      <c r="S4" s="77"/>
      <c r="T4" s="77"/>
      <c r="U4" s="213"/>
      <c r="V4" s="12"/>
      <c r="W4" s="520" t="s">
        <v>37</v>
      </c>
      <c r="X4" s="520"/>
      <c r="Y4" s="520"/>
      <c r="Z4" s="520"/>
    </row>
    <row r="5" spans="1:27" s="138" customFormat="1" ht="33" customHeight="1">
      <c r="A5" s="513" t="s">
        <v>38</v>
      </c>
      <c r="B5" s="512" t="s">
        <v>39</v>
      </c>
      <c r="C5" s="512" t="s">
        <v>10</v>
      </c>
      <c r="D5" s="512" t="s">
        <v>11</v>
      </c>
      <c r="E5" s="512" t="s">
        <v>40</v>
      </c>
      <c r="F5" s="512" t="s">
        <v>30</v>
      </c>
      <c r="G5" s="512" t="s">
        <v>92</v>
      </c>
      <c r="H5" s="512"/>
      <c r="I5" s="512"/>
      <c r="J5" s="512"/>
      <c r="K5" s="512"/>
      <c r="L5" s="512" t="s">
        <v>224</v>
      </c>
      <c r="M5" s="512"/>
      <c r="N5" s="512"/>
      <c r="O5" s="512"/>
      <c r="P5" s="512" t="s">
        <v>229</v>
      </c>
      <c r="Q5" s="512"/>
      <c r="R5" s="512"/>
      <c r="S5" s="512"/>
      <c r="T5" s="515" t="s">
        <v>108</v>
      </c>
      <c r="U5" s="521" t="s">
        <v>183</v>
      </c>
      <c r="V5" s="515" t="s">
        <v>109</v>
      </c>
      <c r="W5" s="523" t="s">
        <v>110</v>
      </c>
      <c r="X5" s="523"/>
      <c r="Y5" s="523"/>
      <c r="Z5" s="518" t="s">
        <v>1</v>
      </c>
      <c r="AA5" s="367"/>
    </row>
    <row r="6" spans="1:26" s="138" customFormat="1" ht="23.25" customHeight="1">
      <c r="A6" s="514"/>
      <c r="B6" s="511"/>
      <c r="C6" s="511"/>
      <c r="D6" s="511"/>
      <c r="E6" s="511"/>
      <c r="F6" s="511"/>
      <c r="G6" s="511" t="s">
        <v>41</v>
      </c>
      <c r="H6" s="511" t="s">
        <v>219</v>
      </c>
      <c r="I6" s="511" t="s">
        <v>220</v>
      </c>
      <c r="J6" s="511" t="s">
        <v>221</v>
      </c>
      <c r="K6" s="511"/>
      <c r="L6" s="511" t="s">
        <v>225</v>
      </c>
      <c r="M6" s="511"/>
      <c r="N6" s="511" t="s">
        <v>226</v>
      </c>
      <c r="O6" s="511"/>
      <c r="P6" s="511" t="s">
        <v>225</v>
      </c>
      <c r="Q6" s="511"/>
      <c r="R6" s="511" t="s">
        <v>226</v>
      </c>
      <c r="S6" s="511"/>
      <c r="T6" s="516"/>
      <c r="U6" s="522"/>
      <c r="V6" s="516"/>
      <c r="W6" s="517" t="s">
        <v>222</v>
      </c>
      <c r="X6" s="517" t="s">
        <v>228</v>
      </c>
      <c r="Y6" s="517" t="s">
        <v>227</v>
      </c>
      <c r="Z6" s="519"/>
    </row>
    <row r="7" spans="1:27" s="138" customFormat="1" ht="42" customHeight="1">
      <c r="A7" s="514"/>
      <c r="B7" s="511"/>
      <c r="C7" s="511"/>
      <c r="D7" s="511"/>
      <c r="E7" s="511"/>
      <c r="F7" s="511"/>
      <c r="G7" s="511"/>
      <c r="H7" s="511"/>
      <c r="I7" s="511"/>
      <c r="J7" s="355" t="s">
        <v>222</v>
      </c>
      <c r="K7" s="355" t="s">
        <v>223</v>
      </c>
      <c r="L7" s="355" t="s">
        <v>222</v>
      </c>
      <c r="M7" s="355" t="s">
        <v>223</v>
      </c>
      <c r="N7" s="355" t="s">
        <v>222</v>
      </c>
      <c r="O7" s="355" t="s">
        <v>223</v>
      </c>
      <c r="P7" s="355" t="s">
        <v>222</v>
      </c>
      <c r="Q7" s="355" t="s">
        <v>223</v>
      </c>
      <c r="R7" s="355" t="s">
        <v>222</v>
      </c>
      <c r="S7" s="355" t="s">
        <v>223</v>
      </c>
      <c r="T7" s="516"/>
      <c r="U7" s="522"/>
      <c r="V7" s="516"/>
      <c r="W7" s="517"/>
      <c r="X7" s="517"/>
      <c r="Y7" s="517"/>
      <c r="Z7" s="519"/>
      <c r="AA7" s="270">
        <f>253-3+30</f>
        <v>280</v>
      </c>
    </row>
    <row r="8" spans="1:28" ht="27.75" customHeight="1">
      <c r="A8" s="147"/>
      <c r="B8" s="148" t="s">
        <v>218</v>
      </c>
      <c r="C8" s="357"/>
      <c r="D8" s="357"/>
      <c r="E8" s="357"/>
      <c r="F8" s="357"/>
      <c r="G8" s="357"/>
      <c r="H8" s="357"/>
      <c r="I8" s="357"/>
      <c r="J8" s="357"/>
      <c r="K8" s="357"/>
      <c r="L8" s="137">
        <f aca="true" t="shared" si="0" ref="L8:Y8">L9+L92</f>
        <v>389396</v>
      </c>
      <c r="M8" s="137">
        <f t="shared" si="0"/>
        <v>16523</v>
      </c>
      <c r="N8" s="137">
        <f t="shared" si="0"/>
        <v>389396</v>
      </c>
      <c r="O8" s="137">
        <f t="shared" si="0"/>
        <v>16523</v>
      </c>
      <c r="P8" s="137">
        <f t="shared" si="0"/>
        <v>539749</v>
      </c>
      <c r="Q8" s="137">
        <f t="shared" si="0"/>
        <v>81191</v>
      </c>
      <c r="R8" s="137">
        <f t="shared" si="0"/>
        <v>539749</v>
      </c>
      <c r="S8" s="137">
        <f t="shared" si="0"/>
        <v>81191</v>
      </c>
      <c r="T8" s="137">
        <f t="shared" si="0"/>
        <v>230355</v>
      </c>
      <c r="U8" s="137">
        <f t="shared" si="0"/>
        <v>142518</v>
      </c>
      <c r="V8" s="137">
        <f t="shared" si="0"/>
        <v>230203</v>
      </c>
      <c r="W8" s="137">
        <f t="shared" si="0"/>
        <v>1645600</v>
      </c>
      <c r="X8" s="137">
        <f t="shared" si="0"/>
        <v>1510600</v>
      </c>
      <c r="Y8" s="137">
        <f t="shared" si="0"/>
        <v>135000</v>
      </c>
      <c r="Z8" s="251"/>
      <c r="AA8" s="271">
        <f>AA7-AA10-5</f>
        <v>187.5</v>
      </c>
      <c r="AB8" s="77"/>
    </row>
    <row r="9" spans="1:28" ht="36" customHeight="1">
      <c r="A9" s="131" t="s">
        <v>111</v>
      </c>
      <c r="B9" s="136" t="s">
        <v>187</v>
      </c>
      <c r="C9" s="192"/>
      <c r="D9" s="40"/>
      <c r="E9" s="192"/>
      <c r="F9" s="40"/>
      <c r="G9" s="40"/>
      <c r="H9" s="192"/>
      <c r="I9" s="40"/>
      <c r="J9" s="40"/>
      <c r="K9" s="40"/>
      <c r="L9" s="41">
        <f aca="true" t="shared" si="1" ref="L9:V9">L10+L87+L91</f>
        <v>17516</v>
      </c>
      <c r="M9" s="41">
        <f t="shared" si="1"/>
        <v>0</v>
      </c>
      <c r="N9" s="41">
        <f t="shared" si="1"/>
        <v>17516</v>
      </c>
      <c r="O9" s="41">
        <f t="shared" si="1"/>
        <v>0</v>
      </c>
      <c r="P9" s="41">
        <f t="shared" si="1"/>
        <v>38457</v>
      </c>
      <c r="Q9" s="41">
        <f t="shared" si="1"/>
        <v>6600</v>
      </c>
      <c r="R9" s="41">
        <f t="shared" si="1"/>
        <v>38457</v>
      </c>
      <c r="S9" s="41">
        <f t="shared" si="1"/>
        <v>6600</v>
      </c>
      <c r="T9" s="41">
        <f t="shared" si="1"/>
        <v>3012</v>
      </c>
      <c r="U9" s="41">
        <f t="shared" si="1"/>
        <v>14504</v>
      </c>
      <c r="V9" s="41">
        <f t="shared" si="1"/>
        <v>28845</v>
      </c>
      <c r="W9" s="41">
        <f>W10+W91</f>
        <v>287600</v>
      </c>
      <c r="X9" s="41">
        <f>X10+X91</f>
        <v>276600</v>
      </c>
      <c r="Y9" s="41">
        <f>Y10+Y91</f>
        <v>11000</v>
      </c>
      <c r="Z9" s="67">
        <f>280000-X9</f>
        <v>3400</v>
      </c>
      <c r="AA9" s="267"/>
      <c r="AB9" s="354"/>
    </row>
    <row r="10" spans="1:27" s="68" customFormat="1" ht="24.75" customHeight="1">
      <c r="A10" s="58"/>
      <c r="B10" s="59" t="s">
        <v>123</v>
      </c>
      <c r="C10" s="193"/>
      <c r="D10" s="60"/>
      <c r="E10" s="193"/>
      <c r="F10" s="60"/>
      <c r="G10" s="60"/>
      <c r="H10" s="193"/>
      <c r="I10" s="60"/>
      <c r="J10" s="60"/>
      <c r="K10" s="60"/>
      <c r="L10" s="61">
        <f aca="true" t="shared" si="2" ref="L10:Y10">L11+L18+L29+L37+L43+L51+L67+L81</f>
        <v>17516</v>
      </c>
      <c r="M10" s="61">
        <f t="shared" si="2"/>
        <v>0</v>
      </c>
      <c r="N10" s="61">
        <f t="shared" si="2"/>
        <v>17516</v>
      </c>
      <c r="O10" s="61">
        <f t="shared" si="2"/>
        <v>0</v>
      </c>
      <c r="P10" s="61">
        <f t="shared" si="2"/>
        <v>38457</v>
      </c>
      <c r="Q10" s="61">
        <f t="shared" si="2"/>
        <v>6600</v>
      </c>
      <c r="R10" s="61">
        <f t="shared" si="2"/>
        <v>38457</v>
      </c>
      <c r="S10" s="61">
        <f t="shared" si="2"/>
        <v>6600</v>
      </c>
      <c r="T10" s="61">
        <f t="shared" si="2"/>
        <v>3012</v>
      </c>
      <c r="U10" s="61">
        <f t="shared" si="2"/>
        <v>14504</v>
      </c>
      <c r="V10" s="61">
        <f t="shared" si="2"/>
        <v>28845</v>
      </c>
      <c r="W10" s="61">
        <f t="shared" si="2"/>
        <v>195100</v>
      </c>
      <c r="X10" s="61">
        <f t="shared" si="2"/>
        <v>184100</v>
      </c>
      <c r="Y10" s="61">
        <f t="shared" si="2"/>
        <v>11000</v>
      </c>
      <c r="Z10" s="69"/>
      <c r="AA10" s="267">
        <f>(253-3)*35%</f>
        <v>87.5</v>
      </c>
    </row>
    <row r="11" spans="1:27" s="68" customFormat="1" ht="21" customHeight="1">
      <c r="A11" s="258" t="s">
        <v>188</v>
      </c>
      <c r="B11" s="259" t="s">
        <v>356</v>
      </c>
      <c r="C11" s="260"/>
      <c r="D11" s="261"/>
      <c r="E11" s="260"/>
      <c r="F11" s="259"/>
      <c r="G11" s="260"/>
      <c r="H11" s="262"/>
      <c r="I11" s="259"/>
      <c r="J11" s="263"/>
      <c r="K11" s="259"/>
      <c r="L11" s="264">
        <f>L12+L13+L14</f>
        <v>0</v>
      </c>
      <c r="M11" s="264">
        <f aca="true" t="shared" si="3" ref="M11:Y11">M12+M13+M14</f>
        <v>0</v>
      </c>
      <c r="N11" s="264">
        <f t="shared" si="3"/>
        <v>0</v>
      </c>
      <c r="O11" s="264">
        <f t="shared" si="3"/>
        <v>0</v>
      </c>
      <c r="P11" s="264">
        <f t="shared" si="3"/>
        <v>0</v>
      </c>
      <c r="Q11" s="264">
        <f t="shared" si="3"/>
        <v>0</v>
      </c>
      <c r="R11" s="264">
        <f t="shared" si="3"/>
        <v>0</v>
      </c>
      <c r="S11" s="264">
        <f t="shared" si="3"/>
        <v>0</v>
      </c>
      <c r="T11" s="264">
        <f t="shared" si="3"/>
        <v>0</v>
      </c>
      <c r="U11" s="264">
        <f t="shared" si="3"/>
        <v>0</v>
      </c>
      <c r="V11" s="264">
        <f t="shared" si="3"/>
        <v>0</v>
      </c>
      <c r="W11" s="264">
        <f t="shared" si="3"/>
        <v>10500</v>
      </c>
      <c r="X11" s="264">
        <f t="shared" si="3"/>
        <v>10500</v>
      </c>
      <c r="Y11" s="264">
        <f t="shared" si="3"/>
        <v>0</v>
      </c>
      <c r="Z11" s="265"/>
      <c r="AA11" s="77"/>
    </row>
    <row r="12" spans="1:27" s="68" customFormat="1" ht="18.75">
      <c r="A12" s="122" t="s">
        <v>32</v>
      </c>
      <c r="B12" s="255" t="s">
        <v>186</v>
      </c>
      <c r="C12" s="227"/>
      <c r="D12" s="83"/>
      <c r="E12" s="227"/>
      <c r="F12" s="255"/>
      <c r="G12" s="227"/>
      <c r="H12" s="256"/>
      <c r="I12" s="255"/>
      <c r="J12" s="228"/>
      <c r="K12" s="255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257"/>
      <c r="AA12" s="77"/>
    </row>
    <row r="13" spans="1:27" s="68" customFormat="1" ht="18.75">
      <c r="A13" s="122" t="s">
        <v>33</v>
      </c>
      <c r="B13" s="255" t="s">
        <v>192</v>
      </c>
      <c r="C13" s="227"/>
      <c r="D13" s="83"/>
      <c r="E13" s="227"/>
      <c r="F13" s="255"/>
      <c r="G13" s="227"/>
      <c r="H13" s="256"/>
      <c r="I13" s="255"/>
      <c r="J13" s="228"/>
      <c r="K13" s="255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257"/>
      <c r="AA13" s="77"/>
    </row>
    <row r="14" spans="1:27" s="68" customFormat="1" ht="18.75">
      <c r="A14" s="122" t="s">
        <v>34</v>
      </c>
      <c r="B14" s="255" t="s">
        <v>193</v>
      </c>
      <c r="C14" s="227"/>
      <c r="D14" s="83"/>
      <c r="E14" s="227"/>
      <c r="F14" s="255"/>
      <c r="G14" s="227"/>
      <c r="H14" s="256"/>
      <c r="I14" s="255"/>
      <c r="J14" s="228"/>
      <c r="K14" s="255"/>
      <c r="L14" s="113">
        <f>L15</f>
        <v>0</v>
      </c>
      <c r="M14" s="113">
        <f aca="true" t="shared" si="4" ref="M14:Y14">M15</f>
        <v>0</v>
      </c>
      <c r="N14" s="113">
        <f t="shared" si="4"/>
        <v>0</v>
      </c>
      <c r="O14" s="113">
        <f t="shared" si="4"/>
        <v>0</v>
      </c>
      <c r="P14" s="113">
        <f t="shared" si="4"/>
        <v>0</v>
      </c>
      <c r="Q14" s="113">
        <f t="shared" si="4"/>
        <v>0</v>
      </c>
      <c r="R14" s="113">
        <f t="shared" si="4"/>
        <v>0</v>
      </c>
      <c r="S14" s="113">
        <f t="shared" si="4"/>
        <v>0</v>
      </c>
      <c r="T14" s="113">
        <f t="shared" si="4"/>
        <v>0</v>
      </c>
      <c r="U14" s="113">
        <f t="shared" si="4"/>
        <v>0</v>
      </c>
      <c r="V14" s="113">
        <f t="shared" si="4"/>
        <v>0</v>
      </c>
      <c r="W14" s="113">
        <f t="shared" si="4"/>
        <v>10500</v>
      </c>
      <c r="X14" s="113">
        <f t="shared" si="4"/>
        <v>10500</v>
      </c>
      <c r="Y14" s="113">
        <f t="shared" si="4"/>
        <v>0</v>
      </c>
      <c r="Z14" s="257"/>
      <c r="AA14" s="77"/>
    </row>
    <row r="15" spans="1:27" s="68" customFormat="1" ht="19.5">
      <c r="A15" s="275"/>
      <c r="B15" s="276" t="s">
        <v>113</v>
      </c>
      <c r="C15" s="230"/>
      <c r="D15" s="239"/>
      <c r="E15" s="230"/>
      <c r="F15" s="276"/>
      <c r="G15" s="230"/>
      <c r="H15" s="277"/>
      <c r="I15" s="276"/>
      <c r="J15" s="231"/>
      <c r="K15" s="276"/>
      <c r="L15" s="134">
        <f aca="true" t="shared" si="5" ref="L15:V15">SUM(L16:L19)</f>
        <v>0</v>
      </c>
      <c r="M15" s="134">
        <f t="shared" si="5"/>
        <v>0</v>
      </c>
      <c r="N15" s="134">
        <f t="shared" si="5"/>
        <v>0</v>
      </c>
      <c r="O15" s="134">
        <f t="shared" si="5"/>
        <v>0</v>
      </c>
      <c r="P15" s="134">
        <f t="shared" si="5"/>
        <v>0</v>
      </c>
      <c r="Q15" s="134">
        <f t="shared" si="5"/>
        <v>0</v>
      </c>
      <c r="R15" s="134">
        <f t="shared" si="5"/>
        <v>0</v>
      </c>
      <c r="S15" s="134">
        <f t="shared" si="5"/>
        <v>0</v>
      </c>
      <c r="T15" s="134">
        <f t="shared" si="5"/>
        <v>0</v>
      </c>
      <c r="U15" s="134">
        <f t="shared" si="5"/>
        <v>0</v>
      </c>
      <c r="V15" s="134">
        <f t="shared" si="5"/>
        <v>0</v>
      </c>
      <c r="W15" s="134">
        <f>W16+W17</f>
        <v>10500</v>
      </c>
      <c r="X15" s="134">
        <f>X16+X17</f>
        <v>10500</v>
      </c>
      <c r="Y15" s="134"/>
      <c r="Z15" s="278"/>
      <c r="AA15" s="77"/>
    </row>
    <row r="16" spans="1:27" s="68" customFormat="1" ht="37.5">
      <c r="A16" s="133">
        <v>1</v>
      </c>
      <c r="B16" s="64" t="s">
        <v>96</v>
      </c>
      <c r="C16" s="279" t="s">
        <v>17</v>
      </c>
      <c r="D16" s="279"/>
      <c r="E16" s="279">
        <v>2011</v>
      </c>
      <c r="F16" s="272" t="s">
        <v>90</v>
      </c>
      <c r="G16" s="194"/>
      <c r="H16" s="194" t="s">
        <v>230</v>
      </c>
      <c r="I16" s="25">
        <f>IF(ISBLANK(G16),"","UBND tỉnh")</f>
      </c>
      <c r="J16" s="14"/>
      <c r="K16" s="279"/>
      <c r="L16" s="139">
        <v>0</v>
      </c>
      <c r="M16" s="280"/>
      <c r="N16" s="139">
        <v>0</v>
      </c>
      <c r="O16" s="280"/>
      <c r="P16" s="139">
        <v>0</v>
      </c>
      <c r="Q16" s="273"/>
      <c r="R16" s="139">
        <v>0</v>
      </c>
      <c r="S16" s="273"/>
      <c r="T16" s="126"/>
      <c r="U16" s="126"/>
      <c r="V16" s="281"/>
      <c r="W16" s="82">
        <v>5000</v>
      </c>
      <c r="X16" s="82">
        <v>5000</v>
      </c>
      <c r="Y16" s="82"/>
      <c r="Z16" s="79"/>
      <c r="AA16" s="77"/>
    </row>
    <row r="17" spans="1:27" s="68" customFormat="1" ht="56.25">
      <c r="A17" s="332">
        <v>2</v>
      </c>
      <c r="B17" s="3" t="s">
        <v>359</v>
      </c>
      <c r="C17" s="333" t="s">
        <v>360</v>
      </c>
      <c r="D17" s="279"/>
      <c r="E17" s="333" t="s">
        <v>95</v>
      </c>
      <c r="F17" s="334"/>
      <c r="G17" s="194"/>
      <c r="H17" s="194"/>
      <c r="I17" s="194"/>
      <c r="J17" s="14"/>
      <c r="K17" s="333"/>
      <c r="L17" s="139"/>
      <c r="M17" s="335"/>
      <c r="N17" s="139"/>
      <c r="O17" s="335"/>
      <c r="P17" s="139"/>
      <c r="Q17" s="336"/>
      <c r="R17" s="139"/>
      <c r="S17" s="336"/>
      <c r="T17" s="254"/>
      <c r="U17" s="254"/>
      <c r="V17" s="337"/>
      <c r="W17" s="338">
        <v>5500</v>
      </c>
      <c r="X17" s="338">
        <v>5500</v>
      </c>
      <c r="Y17" s="338"/>
      <c r="Z17" s="339"/>
      <c r="AA17" s="77"/>
    </row>
    <row r="18" spans="1:27" s="266" customFormat="1" ht="18.75">
      <c r="A18" s="258" t="s">
        <v>189</v>
      </c>
      <c r="B18" s="259" t="s">
        <v>354</v>
      </c>
      <c r="C18" s="260"/>
      <c r="D18" s="261"/>
      <c r="E18" s="260"/>
      <c r="F18" s="259"/>
      <c r="G18" s="260"/>
      <c r="H18" s="262"/>
      <c r="I18" s="259"/>
      <c r="J18" s="263"/>
      <c r="K18" s="259"/>
      <c r="L18" s="264">
        <f>L19+L20+L21</f>
        <v>0</v>
      </c>
      <c r="M18" s="264">
        <f aca="true" t="shared" si="6" ref="M18:Y18">M19+M20+M21</f>
        <v>0</v>
      </c>
      <c r="N18" s="264">
        <f t="shared" si="6"/>
        <v>0</v>
      </c>
      <c r="O18" s="264">
        <f t="shared" si="6"/>
        <v>0</v>
      </c>
      <c r="P18" s="264">
        <f t="shared" si="6"/>
        <v>0</v>
      </c>
      <c r="Q18" s="264">
        <f t="shared" si="6"/>
        <v>0</v>
      </c>
      <c r="R18" s="264">
        <f t="shared" si="6"/>
        <v>0</v>
      </c>
      <c r="S18" s="264">
        <f t="shared" si="6"/>
        <v>0</v>
      </c>
      <c r="T18" s="264">
        <f t="shared" si="6"/>
        <v>0</v>
      </c>
      <c r="U18" s="264">
        <f t="shared" si="6"/>
        <v>0</v>
      </c>
      <c r="V18" s="264">
        <f t="shared" si="6"/>
        <v>0</v>
      </c>
      <c r="W18" s="264">
        <f t="shared" si="6"/>
        <v>39265</v>
      </c>
      <c r="X18" s="264">
        <f t="shared" si="6"/>
        <v>39265</v>
      </c>
      <c r="Y18" s="264">
        <f t="shared" si="6"/>
        <v>0</v>
      </c>
      <c r="Z18" s="265"/>
      <c r="AA18" s="77"/>
    </row>
    <row r="19" spans="1:27" s="237" customFormat="1" ht="18.75">
      <c r="A19" s="122" t="s">
        <v>32</v>
      </c>
      <c r="B19" s="255" t="s">
        <v>186</v>
      </c>
      <c r="C19" s="227"/>
      <c r="D19" s="83"/>
      <c r="E19" s="227"/>
      <c r="F19" s="255"/>
      <c r="G19" s="227"/>
      <c r="H19" s="256"/>
      <c r="I19" s="255"/>
      <c r="J19" s="228"/>
      <c r="K19" s="255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57"/>
      <c r="AA19" s="77"/>
    </row>
    <row r="20" spans="1:27" s="237" customFormat="1" ht="18.75">
      <c r="A20" s="122" t="s">
        <v>33</v>
      </c>
      <c r="B20" s="255" t="s">
        <v>192</v>
      </c>
      <c r="C20" s="227"/>
      <c r="D20" s="83"/>
      <c r="E20" s="227"/>
      <c r="F20" s="255"/>
      <c r="G20" s="227"/>
      <c r="H20" s="256"/>
      <c r="I20" s="255"/>
      <c r="J20" s="228"/>
      <c r="K20" s="255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57"/>
      <c r="AA20" s="77"/>
    </row>
    <row r="21" spans="1:27" s="237" customFormat="1" ht="18.75">
      <c r="A21" s="122" t="s">
        <v>34</v>
      </c>
      <c r="B21" s="255" t="s">
        <v>193</v>
      </c>
      <c r="C21" s="227"/>
      <c r="D21" s="83"/>
      <c r="E21" s="227"/>
      <c r="F21" s="255"/>
      <c r="G21" s="227"/>
      <c r="H21" s="256"/>
      <c r="I21" s="255"/>
      <c r="J21" s="228"/>
      <c r="K21" s="255"/>
      <c r="L21" s="113">
        <f>L22</f>
        <v>0</v>
      </c>
      <c r="M21" s="113">
        <f aca="true" t="shared" si="7" ref="M21:Y21">M22</f>
        <v>0</v>
      </c>
      <c r="N21" s="113">
        <f t="shared" si="7"/>
        <v>0</v>
      </c>
      <c r="O21" s="113">
        <f t="shared" si="7"/>
        <v>0</v>
      </c>
      <c r="P21" s="113">
        <f t="shared" si="7"/>
        <v>0</v>
      </c>
      <c r="Q21" s="113">
        <f t="shared" si="7"/>
        <v>0</v>
      </c>
      <c r="R21" s="113">
        <f t="shared" si="7"/>
        <v>0</v>
      </c>
      <c r="S21" s="113">
        <f t="shared" si="7"/>
        <v>0</v>
      </c>
      <c r="T21" s="113">
        <f t="shared" si="7"/>
        <v>0</v>
      </c>
      <c r="U21" s="113">
        <f t="shared" si="7"/>
        <v>0</v>
      </c>
      <c r="V21" s="113">
        <f t="shared" si="7"/>
        <v>0</v>
      </c>
      <c r="W21" s="113">
        <f t="shared" si="7"/>
        <v>39265</v>
      </c>
      <c r="X21" s="113">
        <f t="shared" si="7"/>
        <v>39265</v>
      </c>
      <c r="Y21" s="113">
        <f t="shared" si="7"/>
        <v>0</v>
      </c>
      <c r="Z21" s="257"/>
      <c r="AA21" s="77"/>
    </row>
    <row r="22" spans="1:27" s="242" customFormat="1" ht="19.5">
      <c r="A22" s="275"/>
      <c r="B22" s="276" t="s">
        <v>113</v>
      </c>
      <c r="C22" s="230"/>
      <c r="D22" s="239"/>
      <c r="E22" s="230"/>
      <c r="F22" s="276"/>
      <c r="G22" s="230"/>
      <c r="H22" s="277"/>
      <c r="I22" s="276"/>
      <c r="J22" s="231"/>
      <c r="K22" s="276"/>
      <c r="L22" s="134">
        <f>SUM(L24:L28)</f>
        <v>0</v>
      </c>
      <c r="M22" s="134">
        <f aca="true" t="shared" si="8" ref="M22:V22">SUM(M24:M28)</f>
        <v>0</v>
      </c>
      <c r="N22" s="134">
        <f t="shared" si="8"/>
        <v>0</v>
      </c>
      <c r="O22" s="134">
        <f t="shared" si="8"/>
        <v>0</v>
      </c>
      <c r="P22" s="134">
        <f t="shared" si="8"/>
        <v>0</v>
      </c>
      <c r="Q22" s="134">
        <f t="shared" si="8"/>
        <v>0</v>
      </c>
      <c r="R22" s="134">
        <f t="shared" si="8"/>
        <v>0</v>
      </c>
      <c r="S22" s="134">
        <f t="shared" si="8"/>
        <v>0</v>
      </c>
      <c r="T22" s="134">
        <f t="shared" si="8"/>
        <v>0</v>
      </c>
      <c r="U22" s="134">
        <f t="shared" si="8"/>
        <v>0</v>
      </c>
      <c r="V22" s="134">
        <f t="shared" si="8"/>
        <v>0</v>
      </c>
      <c r="W22" s="134">
        <f>SUM(W23:W28)</f>
        <v>39265</v>
      </c>
      <c r="X22" s="134">
        <f>SUM(X23:X28)</f>
        <v>39265</v>
      </c>
      <c r="Y22" s="134"/>
      <c r="Z22" s="278"/>
      <c r="AA22" s="77"/>
    </row>
    <row r="23" spans="1:27" s="68" customFormat="1" ht="59.25" customHeight="1">
      <c r="A23" s="133">
        <v>6</v>
      </c>
      <c r="B23" s="29" t="s">
        <v>136</v>
      </c>
      <c r="C23" s="25" t="s">
        <v>18</v>
      </c>
      <c r="D23" s="25" t="s">
        <v>156</v>
      </c>
      <c r="E23" s="25" t="s">
        <v>95</v>
      </c>
      <c r="F23" s="47">
        <v>220</v>
      </c>
      <c r="G23" s="194" t="s">
        <v>269</v>
      </c>
      <c r="H23" s="194" t="s">
        <v>244</v>
      </c>
      <c r="I23" s="25" t="str">
        <f>IF(ISBLANK(G23),"","UBND tỉnh")</f>
        <v>UBND tỉnh</v>
      </c>
      <c r="J23" s="14">
        <v>14827</v>
      </c>
      <c r="K23" s="313"/>
      <c r="L23" s="139">
        <v>0</v>
      </c>
      <c r="M23" s="314"/>
      <c r="N23" s="139">
        <v>0</v>
      </c>
      <c r="O23" s="314"/>
      <c r="P23" s="139">
        <v>0</v>
      </c>
      <c r="Q23" s="82"/>
      <c r="R23" s="139">
        <v>0</v>
      </c>
      <c r="S23" s="82"/>
      <c r="T23" s="126"/>
      <c r="U23" s="126"/>
      <c r="V23" s="281"/>
      <c r="W23" s="82">
        <v>13765</v>
      </c>
      <c r="X23" s="82">
        <v>13765</v>
      </c>
      <c r="Y23" s="82"/>
      <c r="Z23" s="79"/>
      <c r="AA23" s="77"/>
    </row>
    <row r="24" spans="1:27" ht="75">
      <c r="A24" s="18">
        <v>1</v>
      </c>
      <c r="B24" s="29" t="s">
        <v>357</v>
      </c>
      <c r="C24" s="4" t="s">
        <v>12</v>
      </c>
      <c r="D24" s="4" t="s">
        <v>345</v>
      </c>
      <c r="E24" s="4">
        <v>2011</v>
      </c>
      <c r="F24" s="11"/>
      <c r="G24" s="194">
        <v>373</v>
      </c>
      <c r="H24" s="225">
        <v>40303</v>
      </c>
      <c r="I24" s="25" t="s">
        <v>285</v>
      </c>
      <c r="J24" s="14">
        <v>6364</v>
      </c>
      <c r="K24" s="282"/>
      <c r="L24" s="139"/>
      <c r="M24" s="283"/>
      <c r="N24" s="139"/>
      <c r="O24" s="283"/>
      <c r="P24" s="139"/>
      <c r="Q24" s="82"/>
      <c r="R24" s="139"/>
      <c r="S24" s="82"/>
      <c r="T24" s="52"/>
      <c r="U24" s="126"/>
      <c r="V24" s="284"/>
      <c r="W24" s="31">
        <v>6000</v>
      </c>
      <c r="X24" s="31">
        <v>6000</v>
      </c>
      <c r="Y24" s="31"/>
      <c r="Z24" s="5"/>
      <c r="AA24" s="77"/>
    </row>
    <row r="25" spans="1:27" s="68" customFormat="1" ht="30" customHeight="1">
      <c r="A25" s="18">
        <v>2</v>
      </c>
      <c r="B25" s="64" t="s">
        <v>176</v>
      </c>
      <c r="C25" s="25" t="s">
        <v>12</v>
      </c>
      <c r="D25" s="25"/>
      <c r="E25" s="25">
        <v>2011</v>
      </c>
      <c r="F25" s="272" t="s">
        <v>161</v>
      </c>
      <c r="G25" s="194"/>
      <c r="H25" s="194" t="s">
        <v>230</v>
      </c>
      <c r="I25" s="25">
        <f>IF(ISBLANK(G25),"","UBND tỉnh")</f>
      </c>
      <c r="J25" s="28"/>
      <c r="K25" s="25"/>
      <c r="L25" s="139">
        <v>0</v>
      </c>
      <c r="M25" s="274"/>
      <c r="N25" s="139">
        <v>0</v>
      </c>
      <c r="O25" s="274"/>
      <c r="P25" s="139">
        <v>0</v>
      </c>
      <c r="Q25" s="285"/>
      <c r="R25" s="139">
        <v>0</v>
      </c>
      <c r="S25" s="285"/>
      <c r="T25" s="32"/>
      <c r="U25" s="32"/>
      <c r="V25" s="281"/>
      <c r="W25" s="82">
        <v>4500</v>
      </c>
      <c r="X25" s="82">
        <v>4500</v>
      </c>
      <c r="Y25" s="82"/>
      <c r="Z25" s="79"/>
      <c r="AA25" s="77"/>
    </row>
    <row r="26" spans="1:27" s="68" customFormat="1" ht="31.5" customHeight="1">
      <c r="A26" s="133">
        <v>3</v>
      </c>
      <c r="B26" s="64" t="s">
        <v>177</v>
      </c>
      <c r="C26" s="25" t="s">
        <v>12</v>
      </c>
      <c r="D26" s="25"/>
      <c r="E26" s="25">
        <v>2011</v>
      </c>
      <c r="F26" s="272" t="s">
        <v>161</v>
      </c>
      <c r="G26" s="194"/>
      <c r="H26" s="194" t="s">
        <v>230</v>
      </c>
      <c r="I26" s="25">
        <f>IF(ISBLANK(G26),"","UBND tỉnh")</f>
      </c>
      <c r="J26" s="28"/>
      <c r="K26" s="25"/>
      <c r="L26" s="139">
        <v>0</v>
      </c>
      <c r="M26" s="274"/>
      <c r="N26" s="139">
        <v>0</v>
      </c>
      <c r="O26" s="274"/>
      <c r="P26" s="139">
        <v>0</v>
      </c>
      <c r="Q26" s="285"/>
      <c r="R26" s="139">
        <v>0</v>
      </c>
      <c r="S26" s="285"/>
      <c r="T26" s="32"/>
      <c r="U26" s="32"/>
      <c r="V26" s="281"/>
      <c r="W26" s="82">
        <v>5000</v>
      </c>
      <c r="X26" s="82">
        <v>5000</v>
      </c>
      <c r="Y26" s="82"/>
      <c r="Z26" s="79"/>
      <c r="AA26" s="77"/>
    </row>
    <row r="27" spans="1:27" s="68" customFormat="1" ht="36.75" customHeight="1">
      <c r="A27" s="133">
        <v>5</v>
      </c>
      <c r="B27" s="64" t="s">
        <v>5</v>
      </c>
      <c r="C27" s="25" t="s">
        <v>16</v>
      </c>
      <c r="D27" s="25"/>
      <c r="E27" s="25">
        <v>2011</v>
      </c>
      <c r="F27" s="272" t="s">
        <v>161</v>
      </c>
      <c r="G27" s="194" t="s">
        <v>230</v>
      </c>
      <c r="H27" s="194" t="s">
        <v>230</v>
      </c>
      <c r="I27" s="25"/>
      <c r="J27" s="32">
        <v>14000</v>
      </c>
      <c r="K27" s="25"/>
      <c r="L27" s="139">
        <v>0</v>
      </c>
      <c r="M27" s="274"/>
      <c r="N27" s="139">
        <v>0</v>
      </c>
      <c r="O27" s="274"/>
      <c r="P27" s="139">
        <v>0</v>
      </c>
      <c r="Q27" s="285"/>
      <c r="R27" s="139">
        <v>0</v>
      </c>
      <c r="S27" s="285"/>
      <c r="T27" s="32"/>
      <c r="U27" s="32"/>
      <c r="V27" s="281"/>
      <c r="W27" s="82">
        <v>5000</v>
      </c>
      <c r="X27" s="82">
        <v>5000</v>
      </c>
      <c r="Y27" s="82"/>
      <c r="Z27" s="79"/>
      <c r="AA27" s="77"/>
    </row>
    <row r="28" spans="1:27" s="68" customFormat="1" ht="32.25" customHeight="1">
      <c r="A28" s="133">
        <v>6</v>
      </c>
      <c r="B28" s="64" t="s">
        <v>4</v>
      </c>
      <c r="C28" s="25" t="s">
        <v>15</v>
      </c>
      <c r="D28" s="25"/>
      <c r="E28" s="25">
        <v>2011</v>
      </c>
      <c r="F28" s="272" t="s">
        <v>161</v>
      </c>
      <c r="G28" s="194">
        <v>1666</v>
      </c>
      <c r="H28" s="194" t="s">
        <v>246</v>
      </c>
      <c r="I28" s="25" t="str">
        <f>IF(ISBLANK(G28),"","UBND tỉnh")</f>
        <v>UBND tỉnh</v>
      </c>
      <c r="J28" s="32">
        <v>14000</v>
      </c>
      <c r="K28" s="25"/>
      <c r="L28" s="139">
        <v>0</v>
      </c>
      <c r="M28" s="274"/>
      <c r="N28" s="139">
        <v>0</v>
      </c>
      <c r="O28" s="274"/>
      <c r="P28" s="139">
        <v>0</v>
      </c>
      <c r="Q28" s="285"/>
      <c r="R28" s="139">
        <v>0</v>
      </c>
      <c r="S28" s="285"/>
      <c r="T28" s="32"/>
      <c r="U28" s="32"/>
      <c r="V28" s="281"/>
      <c r="W28" s="82">
        <v>5000</v>
      </c>
      <c r="X28" s="82">
        <v>5000</v>
      </c>
      <c r="Y28" s="82"/>
      <c r="Z28" s="79"/>
      <c r="AA28" s="77"/>
    </row>
    <row r="29" spans="1:27" ht="22.5" customHeight="1">
      <c r="A29" s="122" t="s">
        <v>190</v>
      </c>
      <c r="B29" s="36" t="s">
        <v>191</v>
      </c>
      <c r="C29" s="20"/>
      <c r="D29" s="16"/>
      <c r="E29" s="20"/>
      <c r="F29" s="286"/>
      <c r="G29" s="20"/>
      <c r="H29" s="194" t="s">
        <v>230</v>
      </c>
      <c r="I29" s="20"/>
      <c r="J29" s="14"/>
      <c r="K29" s="20"/>
      <c r="L29" s="21">
        <f aca="true" t="shared" si="9" ref="L29:Y29">L30+L31</f>
        <v>6503</v>
      </c>
      <c r="M29" s="21">
        <f t="shared" si="9"/>
        <v>0</v>
      </c>
      <c r="N29" s="21">
        <f t="shared" si="9"/>
        <v>6503</v>
      </c>
      <c r="O29" s="21">
        <f t="shared" si="9"/>
        <v>0</v>
      </c>
      <c r="P29" s="21">
        <f t="shared" si="9"/>
        <v>20345</v>
      </c>
      <c r="Q29" s="21">
        <f t="shared" si="9"/>
        <v>6600</v>
      </c>
      <c r="R29" s="21">
        <f t="shared" si="9"/>
        <v>20345</v>
      </c>
      <c r="S29" s="21">
        <f t="shared" si="9"/>
        <v>6600</v>
      </c>
      <c r="T29" s="287">
        <f t="shared" si="9"/>
        <v>0</v>
      </c>
      <c r="U29" s="287">
        <f t="shared" si="9"/>
        <v>6503</v>
      </c>
      <c r="V29" s="287">
        <f t="shared" si="9"/>
        <v>13745</v>
      </c>
      <c r="W29" s="268">
        <f>X29+Y29</f>
        <v>39000</v>
      </c>
      <c r="X29" s="268">
        <f>280000*10%</f>
        <v>28000</v>
      </c>
      <c r="Y29" s="21">
        <f t="shared" si="9"/>
        <v>11000</v>
      </c>
      <c r="Z29" s="135"/>
      <c r="AA29" s="77"/>
    </row>
    <row r="30" spans="1:27" ht="22.5" customHeight="1">
      <c r="A30" s="122" t="s">
        <v>32</v>
      </c>
      <c r="B30" s="128" t="s">
        <v>186</v>
      </c>
      <c r="C30" s="20"/>
      <c r="D30" s="16"/>
      <c r="E30" s="20"/>
      <c r="F30" s="286"/>
      <c r="G30" s="20"/>
      <c r="H30" s="194" t="s">
        <v>230</v>
      </c>
      <c r="I30" s="20"/>
      <c r="J30" s="14"/>
      <c r="K30" s="20"/>
      <c r="L30" s="139"/>
      <c r="M30" s="139"/>
      <c r="N30" s="139"/>
      <c r="O30" s="139"/>
      <c r="P30" s="139"/>
      <c r="Q30" s="139"/>
      <c r="R30" s="139"/>
      <c r="S30" s="139"/>
      <c r="T30" s="288"/>
      <c r="U30" s="288"/>
      <c r="V30" s="288"/>
      <c r="W30" s="73"/>
      <c r="X30" s="73"/>
      <c r="Y30" s="73"/>
      <c r="Z30" s="5"/>
      <c r="AA30" s="77"/>
    </row>
    <row r="31" spans="1:27" ht="22.5" customHeight="1">
      <c r="A31" s="122" t="s">
        <v>33</v>
      </c>
      <c r="B31" s="128" t="s">
        <v>192</v>
      </c>
      <c r="C31" s="20"/>
      <c r="D31" s="16"/>
      <c r="E31" s="20"/>
      <c r="F31" s="286"/>
      <c r="G31" s="20"/>
      <c r="H31" s="194" t="s">
        <v>230</v>
      </c>
      <c r="I31" s="20"/>
      <c r="J31" s="14"/>
      <c r="K31" s="20"/>
      <c r="L31" s="73">
        <f aca="true" t="shared" si="10" ref="L31:Y31">L32</f>
        <v>6503</v>
      </c>
      <c r="M31" s="73">
        <f t="shared" si="10"/>
        <v>0</v>
      </c>
      <c r="N31" s="73">
        <f t="shared" si="10"/>
        <v>6503</v>
      </c>
      <c r="O31" s="73">
        <f t="shared" si="10"/>
        <v>0</v>
      </c>
      <c r="P31" s="73">
        <f t="shared" si="10"/>
        <v>20345</v>
      </c>
      <c r="Q31" s="73">
        <f t="shared" si="10"/>
        <v>6600</v>
      </c>
      <c r="R31" s="73">
        <f t="shared" si="10"/>
        <v>20345</v>
      </c>
      <c r="S31" s="73">
        <f t="shared" si="10"/>
        <v>6600</v>
      </c>
      <c r="T31" s="288">
        <f t="shared" si="10"/>
        <v>0</v>
      </c>
      <c r="U31" s="288">
        <f t="shared" si="10"/>
        <v>6503</v>
      </c>
      <c r="V31" s="288">
        <f t="shared" si="10"/>
        <v>13745</v>
      </c>
      <c r="W31" s="73">
        <f t="shared" si="10"/>
        <v>39000</v>
      </c>
      <c r="X31" s="73">
        <f t="shared" si="10"/>
        <v>28000</v>
      </c>
      <c r="Y31" s="73">
        <f t="shared" si="10"/>
        <v>11000</v>
      </c>
      <c r="Z31" s="5"/>
      <c r="AA31" s="77"/>
    </row>
    <row r="32" spans="1:27" ht="22.5" customHeight="1">
      <c r="A32" s="289"/>
      <c r="B32" s="49" t="s">
        <v>112</v>
      </c>
      <c r="C32" s="20"/>
      <c r="D32" s="16"/>
      <c r="E32" s="20"/>
      <c r="F32" s="290"/>
      <c r="G32" s="20"/>
      <c r="H32" s="194" t="s">
        <v>230</v>
      </c>
      <c r="I32" s="20"/>
      <c r="J32" s="14"/>
      <c r="K32" s="20"/>
      <c r="L32" s="81">
        <f>SUM(L33:L36)</f>
        <v>6503</v>
      </c>
      <c r="M32" s="81">
        <f>SUM(M33:M36)</f>
        <v>0</v>
      </c>
      <c r="N32" s="81">
        <f aca="true" t="shared" si="11" ref="N32:Y32">SUM(N33:N36)</f>
        <v>6503</v>
      </c>
      <c r="O32" s="81">
        <f t="shared" si="11"/>
        <v>0</v>
      </c>
      <c r="P32" s="81">
        <f t="shared" si="11"/>
        <v>20345</v>
      </c>
      <c r="Q32" s="81">
        <f t="shared" si="11"/>
        <v>6600</v>
      </c>
      <c r="R32" s="81">
        <f t="shared" si="11"/>
        <v>20345</v>
      </c>
      <c r="S32" s="81">
        <f t="shared" si="11"/>
        <v>6600</v>
      </c>
      <c r="T32" s="81">
        <f t="shared" si="11"/>
        <v>0</v>
      </c>
      <c r="U32" s="81">
        <f t="shared" si="11"/>
        <v>6503</v>
      </c>
      <c r="V32" s="81">
        <f t="shared" si="11"/>
        <v>13745</v>
      </c>
      <c r="W32" s="81">
        <f>SUM(W33:W36)</f>
        <v>39000</v>
      </c>
      <c r="X32" s="81">
        <f t="shared" si="11"/>
        <v>28000</v>
      </c>
      <c r="Y32" s="81">
        <f t="shared" si="11"/>
        <v>11000</v>
      </c>
      <c r="Z32" s="5"/>
      <c r="AA32" s="77"/>
    </row>
    <row r="33" spans="1:27" ht="57.75" customHeight="1">
      <c r="A33" s="291">
        <v>1</v>
      </c>
      <c r="B33" s="13" t="s">
        <v>71</v>
      </c>
      <c r="C33" s="20" t="s">
        <v>72</v>
      </c>
      <c r="D33" s="16" t="s">
        <v>73</v>
      </c>
      <c r="E33" s="20" t="s">
        <v>44</v>
      </c>
      <c r="F33" s="290">
        <v>490</v>
      </c>
      <c r="G33" s="194" t="s">
        <v>257</v>
      </c>
      <c r="H33" s="194" t="s">
        <v>231</v>
      </c>
      <c r="I33" s="25" t="str">
        <f>IF(ISBLANK(G33),"","UBND tỉnh")</f>
        <v>UBND tỉnh</v>
      </c>
      <c r="J33" s="14">
        <v>28119</v>
      </c>
      <c r="K33" s="56"/>
      <c r="L33" s="139">
        <v>0</v>
      </c>
      <c r="M33" s="243"/>
      <c r="N33" s="139">
        <v>0</v>
      </c>
      <c r="O33" s="243"/>
      <c r="P33" s="139">
        <v>2900</v>
      </c>
      <c r="Q33" s="14"/>
      <c r="R33" s="139">
        <v>2900</v>
      </c>
      <c r="S33" s="14"/>
      <c r="T33" s="292"/>
      <c r="U33" s="292"/>
      <c r="V33" s="292">
        <v>2900</v>
      </c>
      <c r="W33" s="15">
        <v>8000</v>
      </c>
      <c r="X33" s="15">
        <v>8000</v>
      </c>
      <c r="Y33" s="15"/>
      <c r="Z33" s="27"/>
      <c r="AA33" s="77"/>
    </row>
    <row r="34" spans="1:27" ht="58.5" customHeight="1">
      <c r="A34" s="291">
        <v>2</v>
      </c>
      <c r="B34" s="13" t="s">
        <v>74</v>
      </c>
      <c r="C34" s="20" t="s">
        <v>16</v>
      </c>
      <c r="D34" s="16" t="s">
        <v>75</v>
      </c>
      <c r="E34" s="20" t="s">
        <v>55</v>
      </c>
      <c r="F34" s="290">
        <v>490</v>
      </c>
      <c r="G34" s="194" t="s">
        <v>258</v>
      </c>
      <c r="H34" s="194" t="s">
        <v>231</v>
      </c>
      <c r="I34" s="25" t="str">
        <f>IF(ISBLANK(G34),"","UBND tỉnh")</f>
        <v>UBND tỉnh</v>
      </c>
      <c r="J34" s="14">
        <v>26181</v>
      </c>
      <c r="K34" s="56"/>
      <c r="L34" s="139">
        <v>90</v>
      </c>
      <c r="M34" s="243"/>
      <c r="N34" s="139">
        <v>90</v>
      </c>
      <c r="O34" s="243"/>
      <c r="P34" s="139">
        <v>2000</v>
      </c>
      <c r="Q34" s="14"/>
      <c r="R34" s="139">
        <v>2000</v>
      </c>
      <c r="S34" s="14"/>
      <c r="T34" s="292"/>
      <c r="U34" s="292">
        <v>90</v>
      </c>
      <c r="V34" s="292">
        <v>2000</v>
      </c>
      <c r="W34" s="15">
        <v>7000</v>
      </c>
      <c r="X34" s="15">
        <v>7000</v>
      </c>
      <c r="Y34" s="15"/>
      <c r="Z34" s="27"/>
      <c r="AA34" s="77"/>
    </row>
    <row r="35" spans="1:27" ht="36.75" customHeight="1">
      <c r="A35" s="72">
        <v>3</v>
      </c>
      <c r="B35" s="293" t="s">
        <v>69</v>
      </c>
      <c r="C35" s="294"/>
      <c r="D35" s="294"/>
      <c r="E35" s="294"/>
      <c r="F35" s="4">
        <v>490</v>
      </c>
      <c r="G35" s="194"/>
      <c r="H35" s="194" t="s">
        <v>230</v>
      </c>
      <c r="I35" s="25">
        <f>IF(ISBLANK(G35),"","UBND tỉnh")</f>
      </c>
      <c r="J35" s="15"/>
      <c r="K35" s="294"/>
      <c r="L35" s="139">
        <v>1046</v>
      </c>
      <c r="M35" s="295">
        <v>0</v>
      </c>
      <c r="N35" s="139">
        <v>1046</v>
      </c>
      <c r="O35" s="295">
        <v>0</v>
      </c>
      <c r="P35" s="139">
        <v>9600</v>
      </c>
      <c r="Q35" s="15">
        <v>6600</v>
      </c>
      <c r="R35" s="139">
        <v>9600</v>
      </c>
      <c r="S35" s="15">
        <v>6600</v>
      </c>
      <c r="T35" s="52">
        <v>0</v>
      </c>
      <c r="U35" s="126">
        <v>1046</v>
      </c>
      <c r="V35" s="296">
        <v>3000</v>
      </c>
      <c r="W35" s="15">
        <f>X35+Y35</f>
        <v>14000</v>
      </c>
      <c r="X35" s="15">
        <v>3000</v>
      </c>
      <c r="Y35" s="15">
        <v>11000</v>
      </c>
      <c r="Z35" s="5" t="s">
        <v>70</v>
      </c>
      <c r="AA35" s="77"/>
    </row>
    <row r="36" spans="1:27" ht="39.75" customHeight="1">
      <c r="A36" s="71">
        <v>4</v>
      </c>
      <c r="B36" s="57" t="s">
        <v>115</v>
      </c>
      <c r="C36" s="294"/>
      <c r="D36" s="294"/>
      <c r="E36" s="294"/>
      <c r="F36" s="4"/>
      <c r="G36" s="194"/>
      <c r="H36" s="194" t="s">
        <v>230</v>
      </c>
      <c r="I36" s="25">
        <f>IF(ISBLANK(G36),"","UBND tỉnh")</f>
      </c>
      <c r="J36" s="15"/>
      <c r="K36" s="294"/>
      <c r="L36" s="139">
        <v>5367</v>
      </c>
      <c r="M36" s="295"/>
      <c r="N36" s="139">
        <v>5367</v>
      </c>
      <c r="O36" s="295"/>
      <c r="P36" s="139">
        <v>5845</v>
      </c>
      <c r="Q36" s="15"/>
      <c r="R36" s="139">
        <v>5845</v>
      </c>
      <c r="S36" s="15"/>
      <c r="T36" s="52"/>
      <c r="U36" s="126">
        <v>5367</v>
      </c>
      <c r="V36" s="296">
        <v>5845</v>
      </c>
      <c r="W36" s="15">
        <v>10000</v>
      </c>
      <c r="X36" s="15">
        <v>10000</v>
      </c>
      <c r="Y36" s="15"/>
      <c r="Z36" s="27"/>
      <c r="AA36" s="77"/>
    </row>
    <row r="37" spans="1:27" ht="24" customHeight="1">
      <c r="A37" s="70" t="s">
        <v>195</v>
      </c>
      <c r="B37" s="36" t="s">
        <v>89</v>
      </c>
      <c r="C37" s="4"/>
      <c r="D37" s="3"/>
      <c r="E37" s="4"/>
      <c r="F37" s="34">
        <v>370</v>
      </c>
      <c r="G37" s="194"/>
      <c r="H37" s="194" t="s">
        <v>230</v>
      </c>
      <c r="I37" s="25"/>
      <c r="J37" s="3"/>
      <c r="K37" s="3"/>
      <c r="L37" s="74">
        <f aca="true" t="shared" si="12" ref="L37:X37">L38+L39+L40</f>
        <v>553</v>
      </c>
      <c r="M37" s="74">
        <f t="shared" si="12"/>
        <v>0</v>
      </c>
      <c r="N37" s="74">
        <f t="shared" si="12"/>
        <v>553</v>
      </c>
      <c r="O37" s="74">
        <f t="shared" si="12"/>
        <v>0</v>
      </c>
      <c r="P37" s="74">
        <f t="shared" si="12"/>
        <v>6652</v>
      </c>
      <c r="Q37" s="74">
        <f t="shared" si="12"/>
        <v>0</v>
      </c>
      <c r="R37" s="74">
        <f t="shared" si="12"/>
        <v>6652</v>
      </c>
      <c r="S37" s="74">
        <f t="shared" si="12"/>
        <v>0</v>
      </c>
      <c r="T37" s="74">
        <f t="shared" si="12"/>
        <v>552</v>
      </c>
      <c r="U37" s="74">
        <f t="shared" si="12"/>
        <v>1</v>
      </c>
      <c r="V37" s="74">
        <f t="shared" si="12"/>
        <v>6100</v>
      </c>
      <c r="W37" s="74">
        <f t="shared" si="12"/>
        <v>4000</v>
      </c>
      <c r="X37" s="74">
        <f t="shared" si="12"/>
        <v>4000</v>
      </c>
      <c r="Y37" s="74"/>
      <c r="Z37" s="55"/>
      <c r="AA37" s="77"/>
    </row>
    <row r="38" spans="1:27" ht="24" customHeight="1">
      <c r="A38" s="122" t="s">
        <v>32</v>
      </c>
      <c r="B38" s="128" t="s">
        <v>186</v>
      </c>
      <c r="C38" s="4"/>
      <c r="D38" s="3"/>
      <c r="E38" s="4"/>
      <c r="F38" s="34"/>
      <c r="G38" s="194"/>
      <c r="H38" s="194" t="s">
        <v>230</v>
      </c>
      <c r="I38" s="25"/>
      <c r="J38" s="3"/>
      <c r="K38" s="3"/>
      <c r="L38" s="139"/>
      <c r="M38" s="139"/>
      <c r="N38" s="139"/>
      <c r="O38" s="139"/>
      <c r="P38" s="139"/>
      <c r="Q38" s="139"/>
      <c r="R38" s="139"/>
      <c r="S38" s="139"/>
      <c r="T38" s="74"/>
      <c r="U38" s="74"/>
      <c r="V38" s="74"/>
      <c r="W38" s="74"/>
      <c r="X38" s="74"/>
      <c r="Y38" s="74"/>
      <c r="Z38" s="55"/>
      <c r="AA38" s="77"/>
    </row>
    <row r="39" spans="1:27" ht="24" customHeight="1">
      <c r="A39" s="122" t="s">
        <v>33</v>
      </c>
      <c r="B39" s="128" t="s">
        <v>192</v>
      </c>
      <c r="C39" s="4"/>
      <c r="D39" s="3"/>
      <c r="E39" s="4"/>
      <c r="F39" s="34"/>
      <c r="G39" s="194" t="s">
        <v>230</v>
      </c>
      <c r="H39" s="194" t="s">
        <v>230</v>
      </c>
      <c r="I39" s="25"/>
      <c r="J39" s="3"/>
      <c r="K39" s="3"/>
      <c r="L39" s="139"/>
      <c r="M39" s="139"/>
      <c r="N39" s="139"/>
      <c r="O39" s="139"/>
      <c r="P39" s="139"/>
      <c r="Q39" s="139"/>
      <c r="R39" s="139"/>
      <c r="S39" s="139"/>
      <c r="T39" s="74"/>
      <c r="U39" s="74"/>
      <c r="V39" s="74"/>
      <c r="W39" s="74"/>
      <c r="X39" s="74"/>
      <c r="Y39" s="74"/>
      <c r="Z39" s="55"/>
      <c r="AA39" s="77"/>
    </row>
    <row r="40" spans="1:27" ht="24" customHeight="1">
      <c r="A40" s="122" t="s">
        <v>34</v>
      </c>
      <c r="B40" s="128" t="s">
        <v>193</v>
      </c>
      <c r="C40" s="4"/>
      <c r="D40" s="3"/>
      <c r="E40" s="4"/>
      <c r="F40" s="34"/>
      <c r="G40" s="194" t="s">
        <v>230</v>
      </c>
      <c r="H40" s="194" t="s">
        <v>230</v>
      </c>
      <c r="I40" s="25"/>
      <c r="J40" s="3"/>
      <c r="K40" s="3"/>
      <c r="L40" s="74">
        <f aca="true" t="shared" si="13" ref="L40:X41">L41</f>
        <v>553</v>
      </c>
      <c r="M40" s="74">
        <f t="shared" si="13"/>
        <v>0</v>
      </c>
      <c r="N40" s="74">
        <f t="shared" si="13"/>
        <v>553</v>
      </c>
      <c r="O40" s="74">
        <f t="shared" si="13"/>
        <v>0</v>
      </c>
      <c r="P40" s="74">
        <f t="shared" si="13"/>
        <v>6652</v>
      </c>
      <c r="Q40" s="74">
        <f t="shared" si="13"/>
        <v>0</v>
      </c>
      <c r="R40" s="74">
        <f t="shared" si="13"/>
        <v>6652</v>
      </c>
      <c r="S40" s="74">
        <f t="shared" si="13"/>
        <v>0</v>
      </c>
      <c r="T40" s="74">
        <f t="shared" si="13"/>
        <v>552</v>
      </c>
      <c r="U40" s="74">
        <f t="shared" si="13"/>
        <v>1</v>
      </c>
      <c r="V40" s="74">
        <f t="shared" si="13"/>
        <v>6100</v>
      </c>
      <c r="W40" s="74">
        <f t="shared" si="13"/>
        <v>4000</v>
      </c>
      <c r="X40" s="74">
        <f t="shared" si="13"/>
        <v>4000</v>
      </c>
      <c r="Y40" s="74"/>
      <c r="Z40" s="55"/>
      <c r="AA40" s="77"/>
    </row>
    <row r="41" spans="1:27" ht="27" customHeight="1">
      <c r="A41" s="42"/>
      <c r="B41" s="49" t="s">
        <v>112</v>
      </c>
      <c r="C41" s="195"/>
      <c r="D41" s="50"/>
      <c r="E41" s="195"/>
      <c r="F41" s="51"/>
      <c r="G41" s="194" t="s">
        <v>230</v>
      </c>
      <c r="H41" s="194" t="s">
        <v>230</v>
      </c>
      <c r="I41" s="25"/>
      <c r="J41" s="50"/>
      <c r="K41" s="50"/>
      <c r="L41" s="75">
        <f t="shared" si="13"/>
        <v>553</v>
      </c>
      <c r="M41" s="75">
        <f t="shared" si="13"/>
        <v>0</v>
      </c>
      <c r="N41" s="75">
        <f t="shared" si="13"/>
        <v>553</v>
      </c>
      <c r="O41" s="75">
        <f t="shared" si="13"/>
        <v>0</v>
      </c>
      <c r="P41" s="75">
        <f t="shared" si="13"/>
        <v>6652</v>
      </c>
      <c r="Q41" s="75">
        <f t="shared" si="13"/>
        <v>0</v>
      </c>
      <c r="R41" s="75">
        <f t="shared" si="13"/>
        <v>6652</v>
      </c>
      <c r="S41" s="75">
        <f t="shared" si="13"/>
        <v>0</v>
      </c>
      <c r="T41" s="75">
        <f t="shared" si="13"/>
        <v>552</v>
      </c>
      <c r="U41" s="75">
        <f t="shared" si="13"/>
        <v>1</v>
      </c>
      <c r="V41" s="75">
        <f t="shared" si="13"/>
        <v>6100</v>
      </c>
      <c r="W41" s="75">
        <f t="shared" si="13"/>
        <v>4000</v>
      </c>
      <c r="X41" s="75">
        <f t="shared" si="13"/>
        <v>4000</v>
      </c>
      <c r="Y41" s="75"/>
      <c r="Z41" s="43"/>
      <c r="AA41" s="77"/>
    </row>
    <row r="42" spans="1:27" ht="57.75" customHeight="1">
      <c r="A42" s="291">
        <v>1</v>
      </c>
      <c r="B42" s="3" t="s">
        <v>83</v>
      </c>
      <c r="C42" s="294" t="s">
        <v>12</v>
      </c>
      <c r="D42" s="294"/>
      <c r="E42" s="4" t="s">
        <v>58</v>
      </c>
      <c r="F42" s="4">
        <v>370</v>
      </c>
      <c r="G42" s="194" t="s">
        <v>259</v>
      </c>
      <c r="H42" s="194" t="s">
        <v>232</v>
      </c>
      <c r="I42" s="25" t="str">
        <f>IF(ISBLANK(G42),"","UBND tỉnh")</f>
        <v>UBND tỉnh</v>
      </c>
      <c r="J42" s="15">
        <v>9315.6</v>
      </c>
      <c r="K42" s="4"/>
      <c r="L42" s="139">
        <v>553</v>
      </c>
      <c r="M42" s="200"/>
      <c r="N42" s="139">
        <v>553</v>
      </c>
      <c r="O42" s="200"/>
      <c r="P42" s="139">
        <v>6652</v>
      </c>
      <c r="Q42" s="15"/>
      <c r="R42" s="139">
        <v>6652</v>
      </c>
      <c r="S42" s="15"/>
      <c r="T42" s="52">
        <f>3000-2448</f>
        <v>552</v>
      </c>
      <c r="U42" s="126">
        <v>1</v>
      </c>
      <c r="V42" s="296">
        <f>4000+2100</f>
        <v>6100</v>
      </c>
      <c r="W42" s="15">
        <v>4000</v>
      </c>
      <c r="X42" s="15">
        <v>4000</v>
      </c>
      <c r="Y42" s="15"/>
      <c r="Z42" s="297"/>
      <c r="AA42" s="77"/>
    </row>
    <row r="43" spans="1:27" ht="24.75" customHeight="1">
      <c r="A43" s="70" t="s">
        <v>195</v>
      </c>
      <c r="B43" s="35" t="s">
        <v>194</v>
      </c>
      <c r="C43" s="294"/>
      <c r="D43" s="294"/>
      <c r="E43" s="294"/>
      <c r="F43" s="34">
        <v>160</v>
      </c>
      <c r="G43" s="194" t="s">
        <v>230</v>
      </c>
      <c r="H43" s="194" t="s">
        <v>230</v>
      </c>
      <c r="I43" s="25"/>
      <c r="J43" s="15"/>
      <c r="K43" s="294"/>
      <c r="L43" s="80">
        <f aca="true" t="shared" si="14" ref="L43:X43">L44+L45+L46</f>
        <v>0</v>
      </c>
      <c r="M43" s="80">
        <f t="shared" si="14"/>
        <v>0</v>
      </c>
      <c r="N43" s="80">
        <f t="shared" si="14"/>
        <v>0</v>
      </c>
      <c r="O43" s="80">
        <f t="shared" si="14"/>
        <v>0</v>
      </c>
      <c r="P43" s="80">
        <f t="shared" si="14"/>
        <v>0</v>
      </c>
      <c r="Q43" s="80">
        <f t="shared" si="14"/>
        <v>0</v>
      </c>
      <c r="R43" s="80">
        <f t="shared" si="14"/>
        <v>0</v>
      </c>
      <c r="S43" s="80">
        <f t="shared" si="14"/>
        <v>0</v>
      </c>
      <c r="T43" s="80">
        <f t="shared" si="14"/>
        <v>0</v>
      </c>
      <c r="U43" s="80">
        <f t="shared" si="14"/>
        <v>0</v>
      </c>
      <c r="V43" s="80">
        <f t="shared" si="14"/>
        <v>0</v>
      </c>
      <c r="W43" s="80">
        <f t="shared" si="14"/>
        <v>8000</v>
      </c>
      <c r="X43" s="80">
        <f t="shared" si="14"/>
        <v>8000</v>
      </c>
      <c r="Y43" s="80"/>
      <c r="Z43" s="27"/>
      <c r="AA43" s="77"/>
    </row>
    <row r="44" spans="1:27" ht="24" customHeight="1">
      <c r="A44" s="122" t="s">
        <v>32</v>
      </c>
      <c r="B44" s="128" t="s">
        <v>186</v>
      </c>
      <c r="C44" s="4"/>
      <c r="D44" s="3"/>
      <c r="E44" s="4"/>
      <c r="F44" s="34"/>
      <c r="G44" s="194" t="s">
        <v>230</v>
      </c>
      <c r="H44" s="194" t="s">
        <v>230</v>
      </c>
      <c r="I44" s="25"/>
      <c r="J44" s="3"/>
      <c r="K44" s="3"/>
      <c r="L44" s="139"/>
      <c r="M44" s="139"/>
      <c r="N44" s="139"/>
      <c r="O44" s="139"/>
      <c r="P44" s="139"/>
      <c r="Q44" s="139"/>
      <c r="R44" s="139"/>
      <c r="S44" s="139"/>
      <c r="T44" s="74"/>
      <c r="U44" s="74"/>
      <c r="V44" s="74"/>
      <c r="W44" s="74"/>
      <c r="X44" s="74"/>
      <c r="Y44" s="74"/>
      <c r="Z44" s="55"/>
      <c r="AA44" s="77"/>
    </row>
    <row r="45" spans="1:27" ht="24" customHeight="1">
      <c r="A45" s="122" t="s">
        <v>33</v>
      </c>
      <c r="B45" s="128" t="s">
        <v>192</v>
      </c>
      <c r="C45" s="4"/>
      <c r="D45" s="3"/>
      <c r="E45" s="4"/>
      <c r="F45" s="34"/>
      <c r="G45" s="194" t="s">
        <v>230</v>
      </c>
      <c r="H45" s="194" t="s">
        <v>230</v>
      </c>
      <c r="I45" s="25"/>
      <c r="J45" s="3"/>
      <c r="K45" s="3"/>
      <c r="L45" s="139"/>
      <c r="M45" s="139"/>
      <c r="N45" s="139"/>
      <c r="O45" s="139"/>
      <c r="P45" s="139"/>
      <c r="Q45" s="139"/>
      <c r="R45" s="139"/>
      <c r="S45" s="139"/>
      <c r="T45" s="74"/>
      <c r="U45" s="74"/>
      <c r="V45" s="74"/>
      <c r="W45" s="74"/>
      <c r="X45" s="74"/>
      <c r="Y45" s="74"/>
      <c r="Z45" s="55"/>
      <c r="AA45" s="77"/>
    </row>
    <row r="46" spans="1:27" ht="24" customHeight="1">
      <c r="A46" s="122" t="s">
        <v>34</v>
      </c>
      <c r="B46" s="128" t="s">
        <v>193</v>
      </c>
      <c r="C46" s="4"/>
      <c r="D46" s="3"/>
      <c r="E46" s="4"/>
      <c r="F46" s="34"/>
      <c r="G46" s="194" t="s">
        <v>230</v>
      </c>
      <c r="H46" s="194" t="s">
        <v>230</v>
      </c>
      <c r="I46" s="25"/>
      <c r="J46" s="3"/>
      <c r="K46" s="3"/>
      <c r="L46" s="75">
        <f aca="true" t="shared" si="15" ref="L46:X46">L47</f>
        <v>0</v>
      </c>
      <c r="M46" s="75">
        <f t="shared" si="15"/>
        <v>0</v>
      </c>
      <c r="N46" s="75">
        <f t="shared" si="15"/>
        <v>0</v>
      </c>
      <c r="O46" s="75">
        <f t="shared" si="15"/>
        <v>0</v>
      </c>
      <c r="P46" s="75">
        <f t="shared" si="15"/>
        <v>0</v>
      </c>
      <c r="Q46" s="75">
        <f t="shared" si="15"/>
        <v>0</v>
      </c>
      <c r="R46" s="75">
        <f t="shared" si="15"/>
        <v>0</v>
      </c>
      <c r="S46" s="75">
        <f t="shared" si="15"/>
        <v>0</v>
      </c>
      <c r="T46" s="75">
        <f t="shared" si="15"/>
        <v>0</v>
      </c>
      <c r="U46" s="75">
        <f t="shared" si="15"/>
        <v>0</v>
      </c>
      <c r="V46" s="75">
        <f t="shared" si="15"/>
        <v>0</v>
      </c>
      <c r="W46" s="75">
        <f t="shared" si="15"/>
        <v>8000</v>
      </c>
      <c r="X46" s="75">
        <f t="shared" si="15"/>
        <v>8000</v>
      </c>
      <c r="Y46" s="75"/>
      <c r="Z46" s="55"/>
      <c r="AA46" s="77"/>
    </row>
    <row r="47" spans="1:27" ht="24" customHeight="1">
      <c r="A47" s="71"/>
      <c r="B47" s="57" t="s">
        <v>113</v>
      </c>
      <c r="C47" s="294"/>
      <c r="D47" s="294"/>
      <c r="E47" s="294"/>
      <c r="F47" s="4"/>
      <c r="G47" s="194" t="s">
        <v>230</v>
      </c>
      <c r="H47" s="194" t="s">
        <v>230</v>
      </c>
      <c r="I47" s="25"/>
      <c r="J47" s="15"/>
      <c r="K47" s="294"/>
      <c r="L47" s="81">
        <f aca="true" t="shared" si="16" ref="L47:X47">SUM(L48:L50)</f>
        <v>0</v>
      </c>
      <c r="M47" s="81">
        <f t="shared" si="16"/>
        <v>0</v>
      </c>
      <c r="N47" s="81">
        <f t="shared" si="16"/>
        <v>0</v>
      </c>
      <c r="O47" s="81">
        <f t="shared" si="16"/>
        <v>0</v>
      </c>
      <c r="P47" s="81">
        <f t="shared" si="16"/>
        <v>0</v>
      </c>
      <c r="Q47" s="81">
        <f t="shared" si="16"/>
        <v>0</v>
      </c>
      <c r="R47" s="81">
        <f t="shared" si="16"/>
        <v>0</v>
      </c>
      <c r="S47" s="81">
        <f t="shared" si="16"/>
        <v>0</v>
      </c>
      <c r="T47" s="81">
        <f t="shared" si="16"/>
        <v>0</v>
      </c>
      <c r="U47" s="81">
        <f t="shared" si="16"/>
        <v>0</v>
      </c>
      <c r="V47" s="81">
        <f t="shared" si="16"/>
        <v>0</v>
      </c>
      <c r="W47" s="81">
        <f t="shared" si="16"/>
        <v>8000</v>
      </c>
      <c r="X47" s="81">
        <f t="shared" si="16"/>
        <v>8000</v>
      </c>
      <c r="Y47" s="81"/>
      <c r="Z47" s="27"/>
      <c r="AA47" s="77"/>
    </row>
    <row r="48" spans="1:27" ht="24" customHeight="1">
      <c r="A48" s="71">
        <v>1</v>
      </c>
      <c r="B48" s="105" t="s">
        <v>179</v>
      </c>
      <c r="C48" s="294"/>
      <c r="D48" s="294"/>
      <c r="E48" s="294"/>
      <c r="F48" s="4">
        <v>160</v>
      </c>
      <c r="G48" s="194" t="s">
        <v>230</v>
      </c>
      <c r="H48" s="194" t="s">
        <v>230</v>
      </c>
      <c r="I48" s="25"/>
      <c r="J48" s="15"/>
      <c r="K48" s="294"/>
      <c r="L48" s="139">
        <v>0</v>
      </c>
      <c r="M48" s="295"/>
      <c r="N48" s="139">
        <v>0</v>
      </c>
      <c r="O48" s="295"/>
      <c r="P48" s="139">
        <v>0</v>
      </c>
      <c r="Q48" s="15"/>
      <c r="R48" s="139">
        <v>0</v>
      </c>
      <c r="S48" s="15"/>
      <c r="T48" s="52"/>
      <c r="U48" s="126"/>
      <c r="V48" s="296"/>
      <c r="W48" s="15">
        <v>5000</v>
      </c>
      <c r="X48" s="15">
        <v>5000</v>
      </c>
      <c r="Y48" s="15"/>
      <c r="Z48" s="27"/>
      <c r="AA48" s="77"/>
    </row>
    <row r="49" spans="1:27" ht="60.75" customHeight="1">
      <c r="A49" s="71">
        <v>2</v>
      </c>
      <c r="B49" s="3" t="s">
        <v>91</v>
      </c>
      <c r="C49" s="4" t="s">
        <v>12</v>
      </c>
      <c r="D49" s="3"/>
      <c r="E49" s="4"/>
      <c r="F49" s="4">
        <v>160</v>
      </c>
      <c r="G49" s="194" t="s">
        <v>230</v>
      </c>
      <c r="H49" s="194" t="s">
        <v>230</v>
      </c>
      <c r="I49" s="25"/>
      <c r="J49" s="15"/>
      <c r="K49" s="294"/>
      <c r="L49" s="139">
        <v>0</v>
      </c>
      <c r="M49" s="295"/>
      <c r="N49" s="139">
        <v>0</v>
      </c>
      <c r="O49" s="295"/>
      <c r="P49" s="139">
        <v>0</v>
      </c>
      <c r="Q49" s="15"/>
      <c r="R49" s="139">
        <v>0</v>
      </c>
      <c r="S49" s="15"/>
      <c r="T49" s="52"/>
      <c r="U49" s="126"/>
      <c r="V49" s="296"/>
      <c r="W49" s="15">
        <v>3000</v>
      </c>
      <c r="X49" s="15">
        <v>3000</v>
      </c>
      <c r="Y49" s="15"/>
      <c r="Z49" s="27"/>
      <c r="AA49" s="77"/>
    </row>
    <row r="50" spans="1:27" ht="60.75" customHeight="1">
      <c r="A50" s="291">
        <v>3</v>
      </c>
      <c r="B50" s="105" t="s">
        <v>166</v>
      </c>
      <c r="C50" s="294" t="s">
        <v>162</v>
      </c>
      <c r="D50" s="294"/>
      <c r="E50" s="294"/>
      <c r="F50" s="4">
        <v>160</v>
      </c>
      <c r="G50" s="194" t="s">
        <v>230</v>
      </c>
      <c r="H50" s="194" t="s">
        <v>230</v>
      </c>
      <c r="I50" s="25"/>
      <c r="J50" s="15"/>
      <c r="K50" s="294"/>
      <c r="L50" s="139">
        <v>0</v>
      </c>
      <c r="M50" s="295"/>
      <c r="N50" s="139">
        <v>0</v>
      </c>
      <c r="O50" s="295"/>
      <c r="P50" s="139">
        <v>0</v>
      </c>
      <c r="Q50" s="15"/>
      <c r="R50" s="139">
        <v>0</v>
      </c>
      <c r="S50" s="15"/>
      <c r="T50" s="52"/>
      <c r="U50" s="126"/>
      <c r="V50" s="296"/>
      <c r="W50" s="15"/>
      <c r="X50" s="15"/>
      <c r="Y50" s="15"/>
      <c r="Z50" s="27"/>
      <c r="AA50" s="77"/>
    </row>
    <row r="51" spans="1:27" ht="23.25" customHeight="1">
      <c r="A51" s="70" t="s">
        <v>196</v>
      </c>
      <c r="B51" s="36" t="s">
        <v>197</v>
      </c>
      <c r="C51" s="34"/>
      <c r="D51" s="3"/>
      <c r="E51" s="4"/>
      <c r="F51" s="34">
        <v>460</v>
      </c>
      <c r="G51" s="194" t="s">
        <v>230</v>
      </c>
      <c r="H51" s="194" t="s">
        <v>230</v>
      </c>
      <c r="I51" s="25"/>
      <c r="J51" s="3"/>
      <c r="K51" s="3"/>
      <c r="L51" s="74">
        <f aca="true" t="shared" si="17" ref="L51:Y51">L52+L53+L54</f>
        <v>10460</v>
      </c>
      <c r="M51" s="74">
        <f t="shared" si="17"/>
        <v>0</v>
      </c>
      <c r="N51" s="74">
        <f t="shared" si="17"/>
        <v>10460</v>
      </c>
      <c r="O51" s="74">
        <f t="shared" si="17"/>
        <v>0</v>
      </c>
      <c r="P51" s="74">
        <f t="shared" si="17"/>
        <v>11460</v>
      </c>
      <c r="Q51" s="74">
        <f t="shared" si="17"/>
        <v>0</v>
      </c>
      <c r="R51" s="74">
        <f t="shared" si="17"/>
        <v>11460</v>
      </c>
      <c r="S51" s="74">
        <f t="shared" si="17"/>
        <v>0</v>
      </c>
      <c r="T51" s="74">
        <f t="shared" si="17"/>
        <v>2460</v>
      </c>
      <c r="U51" s="74">
        <f t="shared" si="17"/>
        <v>8000</v>
      </c>
      <c r="V51" s="74">
        <f t="shared" si="17"/>
        <v>9000</v>
      </c>
      <c r="W51" s="74">
        <f t="shared" si="17"/>
        <v>40500</v>
      </c>
      <c r="X51" s="74">
        <f t="shared" si="17"/>
        <v>40500</v>
      </c>
      <c r="Y51" s="74">
        <f t="shared" si="17"/>
        <v>0</v>
      </c>
      <c r="Z51" s="46"/>
      <c r="AA51" s="77"/>
    </row>
    <row r="52" spans="1:27" ht="24" customHeight="1">
      <c r="A52" s="122" t="s">
        <v>32</v>
      </c>
      <c r="B52" s="128" t="s">
        <v>186</v>
      </c>
      <c r="C52" s="4"/>
      <c r="D52" s="3"/>
      <c r="E52" s="4"/>
      <c r="F52" s="34"/>
      <c r="G52" s="194" t="s">
        <v>230</v>
      </c>
      <c r="H52" s="194" t="s">
        <v>230</v>
      </c>
      <c r="I52" s="25"/>
      <c r="J52" s="3"/>
      <c r="K52" s="3"/>
      <c r="L52" s="139"/>
      <c r="M52" s="139"/>
      <c r="N52" s="139"/>
      <c r="O52" s="139"/>
      <c r="P52" s="139"/>
      <c r="Q52" s="139"/>
      <c r="R52" s="139"/>
      <c r="S52" s="139"/>
      <c r="T52" s="74"/>
      <c r="U52" s="74"/>
      <c r="V52" s="74"/>
      <c r="W52" s="74"/>
      <c r="X52" s="74"/>
      <c r="Y52" s="74"/>
      <c r="Z52" s="55"/>
      <c r="AA52" s="77"/>
    </row>
    <row r="53" spans="1:27" ht="24" customHeight="1">
      <c r="A53" s="122" t="s">
        <v>33</v>
      </c>
      <c r="B53" s="128" t="s">
        <v>192</v>
      </c>
      <c r="C53" s="4"/>
      <c r="D53" s="3"/>
      <c r="E53" s="4"/>
      <c r="F53" s="34"/>
      <c r="G53" s="194" t="s">
        <v>230</v>
      </c>
      <c r="H53" s="194" t="s">
        <v>230</v>
      </c>
      <c r="I53" s="25"/>
      <c r="J53" s="3"/>
      <c r="K53" s="3"/>
      <c r="L53" s="139"/>
      <c r="M53" s="139"/>
      <c r="N53" s="139"/>
      <c r="O53" s="139"/>
      <c r="P53" s="139"/>
      <c r="Q53" s="139"/>
      <c r="R53" s="139"/>
      <c r="S53" s="139"/>
      <c r="T53" s="74"/>
      <c r="U53" s="74"/>
      <c r="V53" s="74"/>
      <c r="W53" s="74"/>
      <c r="X53" s="74"/>
      <c r="Y53" s="74"/>
      <c r="Z53" s="55"/>
      <c r="AA53" s="77"/>
    </row>
    <row r="54" spans="1:27" ht="24" customHeight="1">
      <c r="A54" s="122" t="s">
        <v>34</v>
      </c>
      <c r="B54" s="128" t="s">
        <v>193</v>
      </c>
      <c r="C54" s="4"/>
      <c r="D54" s="3"/>
      <c r="E54" s="4"/>
      <c r="F54" s="34"/>
      <c r="G54" s="194" t="s">
        <v>230</v>
      </c>
      <c r="H54" s="194" t="s">
        <v>230</v>
      </c>
      <c r="I54" s="25"/>
      <c r="J54" s="3"/>
      <c r="K54" s="3"/>
      <c r="L54" s="74">
        <f aca="true" t="shared" si="18" ref="L54:Y54">L55+L61</f>
        <v>10460</v>
      </c>
      <c r="M54" s="74">
        <f t="shared" si="18"/>
        <v>0</v>
      </c>
      <c r="N54" s="74">
        <f t="shared" si="18"/>
        <v>10460</v>
      </c>
      <c r="O54" s="74">
        <f t="shared" si="18"/>
        <v>0</v>
      </c>
      <c r="P54" s="74">
        <f t="shared" si="18"/>
        <v>11460</v>
      </c>
      <c r="Q54" s="74">
        <f t="shared" si="18"/>
        <v>0</v>
      </c>
      <c r="R54" s="74">
        <f t="shared" si="18"/>
        <v>11460</v>
      </c>
      <c r="S54" s="74">
        <f t="shared" si="18"/>
        <v>0</v>
      </c>
      <c r="T54" s="74">
        <f t="shared" si="18"/>
        <v>2460</v>
      </c>
      <c r="U54" s="74">
        <f t="shared" si="18"/>
        <v>8000</v>
      </c>
      <c r="V54" s="74">
        <f t="shared" si="18"/>
        <v>9000</v>
      </c>
      <c r="W54" s="74">
        <f t="shared" si="18"/>
        <v>40500</v>
      </c>
      <c r="X54" s="74">
        <f t="shared" si="18"/>
        <v>40500</v>
      </c>
      <c r="Y54" s="74">
        <f t="shared" si="18"/>
        <v>0</v>
      </c>
      <c r="Z54" s="55"/>
      <c r="AA54" s="77"/>
    </row>
    <row r="55" spans="1:27" ht="21.75" customHeight="1">
      <c r="A55" s="42"/>
      <c r="B55" s="49" t="s">
        <v>112</v>
      </c>
      <c r="C55" s="195"/>
      <c r="D55" s="50"/>
      <c r="E55" s="195"/>
      <c r="F55" s="51"/>
      <c r="G55" s="194" t="s">
        <v>230</v>
      </c>
      <c r="H55" s="194" t="s">
        <v>230</v>
      </c>
      <c r="I55" s="25"/>
      <c r="J55" s="298"/>
      <c r="K55" s="50"/>
      <c r="L55" s="75">
        <f>SUM(L56:L60)</f>
        <v>10460</v>
      </c>
      <c r="M55" s="75">
        <f aca="true" t="shared" si="19" ref="M55:Y55">SUM(M56:M60)</f>
        <v>0</v>
      </c>
      <c r="N55" s="75">
        <f t="shared" si="19"/>
        <v>10460</v>
      </c>
      <c r="O55" s="75">
        <f t="shared" si="19"/>
        <v>0</v>
      </c>
      <c r="P55" s="75">
        <f t="shared" si="19"/>
        <v>11460</v>
      </c>
      <c r="Q55" s="75">
        <f t="shared" si="19"/>
        <v>0</v>
      </c>
      <c r="R55" s="75">
        <f t="shared" si="19"/>
        <v>11460</v>
      </c>
      <c r="S55" s="75">
        <f t="shared" si="19"/>
        <v>0</v>
      </c>
      <c r="T55" s="75">
        <f t="shared" si="19"/>
        <v>2460</v>
      </c>
      <c r="U55" s="75">
        <f t="shared" si="19"/>
        <v>8000</v>
      </c>
      <c r="V55" s="75">
        <f t="shared" si="19"/>
        <v>9000</v>
      </c>
      <c r="W55" s="75">
        <f t="shared" si="19"/>
        <v>36200</v>
      </c>
      <c r="X55" s="75">
        <f t="shared" si="19"/>
        <v>36200</v>
      </c>
      <c r="Y55" s="75">
        <f t="shared" si="19"/>
        <v>0</v>
      </c>
      <c r="Z55" s="46"/>
      <c r="AA55" s="77"/>
    </row>
    <row r="56" spans="1:27" ht="57" customHeight="1">
      <c r="A56" s="71">
        <v>1</v>
      </c>
      <c r="B56" s="3" t="s">
        <v>67</v>
      </c>
      <c r="C56" s="25" t="s">
        <v>12</v>
      </c>
      <c r="D56" s="4" t="s">
        <v>68</v>
      </c>
      <c r="E56" s="290" t="s">
        <v>44</v>
      </c>
      <c r="F56" s="290">
        <v>460</v>
      </c>
      <c r="G56" s="194" t="s">
        <v>260</v>
      </c>
      <c r="H56" s="194" t="s">
        <v>231</v>
      </c>
      <c r="I56" s="25" t="str">
        <f>IF(ISBLANK(G56),"","UBND tỉnh")</f>
        <v>UBND tỉnh</v>
      </c>
      <c r="J56" s="15">
        <v>10325</v>
      </c>
      <c r="K56" s="23"/>
      <c r="L56" s="139">
        <v>0</v>
      </c>
      <c r="M56" s="244"/>
      <c r="N56" s="139">
        <v>0</v>
      </c>
      <c r="O56" s="244"/>
      <c r="P56" s="139">
        <v>1000</v>
      </c>
      <c r="Q56" s="15"/>
      <c r="R56" s="139">
        <v>1000</v>
      </c>
      <c r="S56" s="15"/>
      <c r="T56" s="52">
        <v>0</v>
      </c>
      <c r="U56" s="126">
        <v>0</v>
      </c>
      <c r="V56" s="296">
        <v>1000</v>
      </c>
      <c r="W56" s="15">
        <v>8000</v>
      </c>
      <c r="X56" s="15">
        <v>8000</v>
      </c>
      <c r="Y56" s="15"/>
      <c r="Z56" s="27"/>
      <c r="AA56" s="77"/>
    </row>
    <row r="57" spans="1:27" ht="61.5" customHeight="1">
      <c r="A57" s="71">
        <v>2</v>
      </c>
      <c r="B57" s="3" t="s">
        <v>84</v>
      </c>
      <c r="C57" s="25" t="s">
        <v>16</v>
      </c>
      <c r="D57" s="299" t="s">
        <v>85</v>
      </c>
      <c r="E57" s="290" t="s">
        <v>58</v>
      </c>
      <c r="F57" s="290">
        <v>460</v>
      </c>
      <c r="G57" s="194" t="s">
        <v>261</v>
      </c>
      <c r="H57" s="194" t="s">
        <v>233</v>
      </c>
      <c r="I57" s="25" t="str">
        <f>IF(ISBLANK(G57),"","UBND tỉnh")</f>
        <v>UBND tỉnh</v>
      </c>
      <c r="J57" s="14">
        <v>9651</v>
      </c>
      <c r="K57" s="290"/>
      <c r="L57" s="139">
        <v>4700</v>
      </c>
      <c r="M57" s="300"/>
      <c r="N57" s="139">
        <v>4700</v>
      </c>
      <c r="O57" s="300"/>
      <c r="P57" s="139">
        <v>4700</v>
      </c>
      <c r="Q57" s="14"/>
      <c r="R57" s="139">
        <v>4700</v>
      </c>
      <c r="S57" s="14"/>
      <c r="T57" s="52">
        <v>700</v>
      </c>
      <c r="U57" s="126">
        <v>4000</v>
      </c>
      <c r="V57" s="296">
        <v>4000</v>
      </c>
      <c r="W57" s="15">
        <v>4500</v>
      </c>
      <c r="X57" s="15">
        <v>4500</v>
      </c>
      <c r="Y57" s="15"/>
      <c r="Z57" s="54"/>
      <c r="AA57" s="77"/>
    </row>
    <row r="58" spans="1:27" ht="54.75" customHeight="1">
      <c r="A58" s="71">
        <v>3</v>
      </c>
      <c r="B58" s="13" t="s">
        <v>86</v>
      </c>
      <c r="C58" s="25" t="s">
        <v>12</v>
      </c>
      <c r="D58" s="25" t="s">
        <v>87</v>
      </c>
      <c r="E58" s="25" t="s">
        <v>58</v>
      </c>
      <c r="F58" s="290">
        <v>460</v>
      </c>
      <c r="G58" s="194" t="s">
        <v>262</v>
      </c>
      <c r="H58" s="194" t="s">
        <v>234</v>
      </c>
      <c r="I58" s="25" t="str">
        <f>IF(ISBLANK(G58),"","UBND tỉnh")</f>
        <v>UBND tỉnh</v>
      </c>
      <c r="J58" s="14">
        <v>9943</v>
      </c>
      <c r="K58" s="290"/>
      <c r="L58" s="139">
        <v>5760</v>
      </c>
      <c r="M58" s="300"/>
      <c r="N58" s="139">
        <v>5760</v>
      </c>
      <c r="O58" s="300"/>
      <c r="P58" s="139">
        <v>5760</v>
      </c>
      <c r="Q58" s="17"/>
      <c r="R58" s="139">
        <v>5760</v>
      </c>
      <c r="S58" s="17"/>
      <c r="T58" s="52">
        <v>1760</v>
      </c>
      <c r="U58" s="126">
        <v>4000</v>
      </c>
      <c r="V58" s="296">
        <v>4000</v>
      </c>
      <c r="W58" s="15">
        <v>3000</v>
      </c>
      <c r="X58" s="15">
        <v>3000</v>
      </c>
      <c r="Y58" s="15"/>
      <c r="Z58" s="27"/>
      <c r="AA58" s="77"/>
    </row>
    <row r="59" spans="1:27" ht="40.5" customHeight="1">
      <c r="A59" s="71">
        <v>4</v>
      </c>
      <c r="B59" s="3" t="s">
        <v>137</v>
      </c>
      <c r="C59" s="4" t="s">
        <v>27</v>
      </c>
      <c r="D59" s="4"/>
      <c r="E59" s="4" t="s">
        <v>44</v>
      </c>
      <c r="F59" s="4">
        <v>460</v>
      </c>
      <c r="G59" s="194" t="s">
        <v>230</v>
      </c>
      <c r="H59" s="194" t="s">
        <v>230</v>
      </c>
      <c r="I59" s="25"/>
      <c r="J59" s="14"/>
      <c r="K59" s="290"/>
      <c r="L59" s="139">
        <v>0</v>
      </c>
      <c r="M59" s="300"/>
      <c r="N59" s="139">
        <v>0</v>
      </c>
      <c r="O59" s="300"/>
      <c r="P59" s="139">
        <v>0</v>
      </c>
      <c r="Q59" s="17"/>
      <c r="R59" s="139">
        <v>0</v>
      </c>
      <c r="S59" s="17"/>
      <c r="T59" s="52"/>
      <c r="U59" s="126"/>
      <c r="V59" s="296"/>
      <c r="W59" s="15">
        <v>15700</v>
      </c>
      <c r="X59" s="15">
        <v>15700</v>
      </c>
      <c r="Y59" s="15"/>
      <c r="Z59" s="27" t="s">
        <v>358</v>
      </c>
      <c r="AA59" s="77"/>
    </row>
    <row r="60" spans="1:27" ht="37.5">
      <c r="A60" s="71">
        <v>5</v>
      </c>
      <c r="B60" s="3" t="s">
        <v>28</v>
      </c>
      <c r="C60" s="4" t="s">
        <v>19</v>
      </c>
      <c r="D60" s="4"/>
      <c r="E60" s="4" t="s">
        <v>44</v>
      </c>
      <c r="F60" s="4">
        <v>460</v>
      </c>
      <c r="G60" s="194" t="s">
        <v>230</v>
      </c>
      <c r="H60" s="194" t="s">
        <v>230</v>
      </c>
      <c r="I60" s="25"/>
      <c r="J60" s="14"/>
      <c r="K60" s="290"/>
      <c r="L60" s="139">
        <v>0</v>
      </c>
      <c r="M60" s="300"/>
      <c r="N60" s="139">
        <v>0</v>
      </c>
      <c r="O60" s="300"/>
      <c r="P60" s="139">
        <v>0</v>
      </c>
      <c r="Q60" s="17"/>
      <c r="R60" s="139">
        <v>0</v>
      </c>
      <c r="S60" s="17"/>
      <c r="T60" s="52"/>
      <c r="U60" s="126"/>
      <c r="V60" s="7"/>
      <c r="W60" s="7">
        <v>5000</v>
      </c>
      <c r="X60" s="7">
        <v>5000</v>
      </c>
      <c r="Y60" s="7"/>
      <c r="Z60" s="27" t="s">
        <v>358</v>
      </c>
      <c r="AA60" s="77"/>
    </row>
    <row r="61" spans="1:27" ht="26.25" customHeight="1">
      <c r="A61" s="71"/>
      <c r="B61" s="49" t="s">
        <v>113</v>
      </c>
      <c r="C61" s="4"/>
      <c r="D61" s="4"/>
      <c r="E61" s="4"/>
      <c r="F61" s="4"/>
      <c r="G61" s="194" t="s">
        <v>230</v>
      </c>
      <c r="H61" s="194" t="s">
        <v>230</v>
      </c>
      <c r="I61" s="25"/>
      <c r="J61" s="14"/>
      <c r="K61" s="290"/>
      <c r="L61" s="81">
        <f aca="true" t="shared" si="20" ref="L61:X61">SUM(L62:L66)</f>
        <v>0</v>
      </c>
      <c r="M61" s="81">
        <f t="shared" si="20"/>
        <v>0</v>
      </c>
      <c r="N61" s="81">
        <f t="shared" si="20"/>
        <v>0</v>
      </c>
      <c r="O61" s="81">
        <f t="shared" si="20"/>
        <v>0</v>
      </c>
      <c r="P61" s="81">
        <f t="shared" si="20"/>
        <v>0</v>
      </c>
      <c r="Q61" s="81">
        <f t="shared" si="20"/>
        <v>0</v>
      </c>
      <c r="R61" s="81">
        <f t="shared" si="20"/>
        <v>0</v>
      </c>
      <c r="S61" s="81">
        <f t="shared" si="20"/>
        <v>0</v>
      </c>
      <c r="T61" s="81">
        <f t="shared" si="20"/>
        <v>0</v>
      </c>
      <c r="U61" s="81">
        <f t="shared" si="20"/>
        <v>0</v>
      </c>
      <c r="V61" s="81">
        <f t="shared" si="20"/>
        <v>0</v>
      </c>
      <c r="W61" s="81">
        <f t="shared" si="20"/>
        <v>4300</v>
      </c>
      <c r="X61" s="81">
        <f t="shared" si="20"/>
        <v>4300</v>
      </c>
      <c r="Y61" s="81"/>
      <c r="Z61" s="27"/>
      <c r="AA61" s="77"/>
    </row>
    <row r="62" spans="1:27" ht="41.25" customHeight="1">
      <c r="A62" s="71">
        <v>6</v>
      </c>
      <c r="B62" s="3" t="s">
        <v>184</v>
      </c>
      <c r="C62" s="4" t="s">
        <v>12</v>
      </c>
      <c r="D62" s="4"/>
      <c r="E62" s="4">
        <v>2011</v>
      </c>
      <c r="F62" s="4"/>
      <c r="G62" s="25" t="s">
        <v>286</v>
      </c>
      <c r="H62" s="301">
        <v>40304</v>
      </c>
      <c r="I62" s="25" t="str">
        <f>IF(ISBLANK(G62),"","UBND tỉnh")</f>
        <v>UBND tỉnh</v>
      </c>
      <c r="J62" s="14">
        <v>871.9</v>
      </c>
      <c r="K62" s="290"/>
      <c r="L62" s="139">
        <v>0</v>
      </c>
      <c r="M62" s="300"/>
      <c r="N62" s="139">
        <v>0</v>
      </c>
      <c r="O62" s="300"/>
      <c r="P62" s="139">
        <v>0</v>
      </c>
      <c r="Q62" s="17"/>
      <c r="R62" s="139">
        <v>0</v>
      </c>
      <c r="S62" s="17"/>
      <c r="T62" s="52"/>
      <c r="U62" s="126"/>
      <c r="V62" s="296"/>
      <c r="W62" s="15">
        <v>800</v>
      </c>
      <c r="X62" s="15">
        <v>800</v>
      </c>
      <c r="Y62" s="15"/>
      <c r="Z62" s="27"/>
      <c r="AA62" s="77"/>
    </row>
    <row r="63" spans="1:27" ht="41.25" customHeight="1">
      <c r="A63" s="71">
        <v>7</v>
      </c>
      <c r="B63" s="3" t="s">
        <v>185</v>
      </c>
      <c r="C63" s="4" t="s">
        <v>12</v>
      </c>
      <c r="D63" s="4"/>
      <c r="E63" s="4">
        <v>2011</v>
      </c>
      <c r="F63" s="4"/>
      <c r="G63" s="194" t="s">
        <v>230</v>
      </c>
      <c r="H63" s="194" t="s">
        <v>230</v>
      </c>
      <c r="I63" s="25"/>
      <c r="J63" s="14"/>
      <c r="K63" s="290"/>
      <c r="L63" s="139">
        <v>0</v>
      </c>
      <c r="M63" s="300"/>
      <c r="N63" s="139">
        <v>0</v>
      </c>
      <c r="O63" s="300"/>
      <c r="P63" s="139">
        <v>0</v>
      </c>
      <c r="Q63" s="17"/>
      <c r="R63" s="139">
        <v>0</v>
      </c>
      <c r="S63" s="17"/>
      <c r="T63" s="52"/>
      <c r="U63" s="126"/>
      <c r="V63" s="296"/>
      <c r="W63" s="15">
        <v>3500</v>
      </c>
      <c r="X63" s="15">
        <v>3500</v>
      </c>
      <c r="Y63" s="15"/>
      <c r="Z63" s="27"/>
      <c r="AA63" s="77"/>
    </row>
    <row r="64" spans="1:27" ht="58.5" customHeight="1">
      <c r="A64" s="71">
        <v>8</v>
      </c>
      <c r="B64" s="3" t="s">
        <v>7</v>
      </c>
      <c r="C64" s="4" t="s">
        <v>12</v>
      </c>
      <c r="D64" s="3"/>
      <c r="E64" s="4">
        <v>2011</v>
      </c>
      <c r="F64" s="4">
        <v>250</v>
      </c>
      <c r="G64" s="194">
        <v>1403</v>
      </c>
      <c r="H64" s="194" t="s">
        <v>236</v>
      </c>
      <c r="I64" s="25" t="str">
        <f>IF(ISBLANK(G64),"","UBND tỉnh")</f>
        <v>UBND tỉnh</v>
      </c>
      <c r="J64" s="7">
        <v>3979</v>
      </c>
      <c r="K64" s="4"/>
      <c r="L64" s="139">
        <v>0</v>
      </c>
      <c r="M64" s="200"/>
      <c r="N64" s="139">
        <v>0</v>
      </c>
      <c r="O64" s="200"/>
      <c r="P64" s="139">
        <v>0</v>
      </c>
      <c r="Q64" s="17"/>
      <c r="R64" s="139">
        <v>0</v>
      </c>
      <c r="S64" s="17"/>
      <c r="T64" s="52"/>
      <c r="U64" s="126"/>
      <c r="V64" s="296"/>
      <c r="W64" s="15"/>
      <c r="X64" s="15"/>
      <c r="Y64" s="15"/>
      <c r="Z64" s="27"/>
      <c r="AA64" s="77"/>
    </row>
    <row r="65" spans="1:27" ht="28.5" customHeight="1">
      <c r="A65" s="71">
        <v>9</v>
      </c>
      <c r="B65" s="3" t="s">
        <v>20</v>
      </c>
      <c r="C65" s="4" t="s">
        <v>12</v>
      </c>
      <c r="D65" s="3"/>
      <c r="E65" s="4">
        <v>2011</v>
      </c>
      <c r="F65" s="4">
        <v>460</v>
      </c>
      <c r="G65" s="194" t="s">
        <v>230</v>
      </c>
      <c r="H65" s="194" t="s">
        <v>230</v>
      </c>
      <c r="I65" s="25"/>
      <c r="J65" s="7"/>
      <c r="K65" s="4"/>
      <c r="L65" s="139">
        <v>0</v>
      </c>
      <c r="M65" s="200"/>
      <c r="N65" s="139">
        <v>0</v>
      </c>
      <c r="O65" s="200"/>
      <c r="P65" s="139">
        <v>0</v>
      </c>
      <c r="Q65" s="17"/>
      <c r="R65" s="139">
        <v>0</v>
      </c>
      <c r="S65" s="17"/>
      <c r="T65" s="52"/>
      <c r="U65" s="126"/>
      <c r="V65" s="296"/>
      <c r="W65" s="15"/>
      <c r="X65" s="15"/>
      <c r="Y65" s="15"/>
      <c r="Z65" s="27"/>
      <c r="AA65" s="77"/>
    </row>
    <row r="66" spans="1:27" ht="48" customHeight="1">
      <c r="A66" s="71">
        <v>10</v>
      </c>
      <c r="B66" s="3" t="s">
        <v>2</v>
      </c>
      <c r="C66" s="4" t="s">
        <v>15</v>
      </c>
      <c r="D66" s="143"/>
      <c r="E66" s="4">
        <v>2011</v>
      </c>
      <c r="F66" s="4">
        <v>460</v>
      </c>
      <c r="G66" s="194">
        <v>807</v>
      </c>
      <c r="H66" s="194" t="s">
        <v>237</v>
      </c>
      <c r="I66" s="25" t="str">
        <f>IF(ISBLANK(G66),"","UBND tỉnh")</f>
        <v>UBND tỉnh</v>
      </c>
      <c r="J66" s="7"/>
      <c r="K66" s="4"/>
      <c r="L66" s="139">
        <v>0</v>
      </c>
      <c r="M66" s="200"/>
      <c r="N66" s="139">
        <v>0</v>
      </c>
      <c r="O66" s="200"/>
      <c r="P66" s="139">
        <v>0</v>
      </c>
      <c r="Q66" s="17"/>
      <c r="R66" s="139">
        <v>0</v>
      </c>
      <c r="S66" s="17"/>
      <c r="T66" s="52"/>
      <c r="U66" s="126"/>
      <c r="V66" s="296"/>
      <c r="W66" s="15"/>
      <c r="X66" s="15"/>
      <c r="Y66" s="15"/>
      <c r="Z66" s="27"/>
      <c r="AA66" s="77"/>
    </row>
    <row r="67" spans="1:27" s="237" customFormat="1" ht="28.5" customHeight="1">
      <c r="A67" s="76" t="s">
        <v>198</v>
      </c>
      <c r="B67" s="130" t="s">
        <v>340</v>
      </c>
      <c r="C67" s="83"/>
      <c r="D67" s="130"/>
      <c r="E67" s="83"/>
      <c r="F67" s="83"/>
      <c r="G67" s="227"/>
      <c r="H67" s="227"/>
      <c r="I67" s="25"/>
      <c r="J67" s="78"/>
      <c r="K67" s="83"/>
      <c r="L67" s="113">
        <f aca="true" t="shared" si="21" ref="L67:Y67">L71+L77</f>
        <v>0</v>
      </c>
      <c r="M67" s="113">
        <f t="shared" si="21"/>
        <v>0</v>
      </c>
      <c r="N67" s="113">
        <f t="shared" si="21"/>
        <v>0</v>
      </c>
      <c r="O67" s="113">
        <f t="shared" si="21"/>
        <v>0</v>
      </c>
      <c r="P67" s="113">
        <f t="shared" si="21"/>
        <v>0</v>
      </c>
      <c r="Q67" s="113">
        <f t="shared" si="21"/>
        <v>0</v>
      </c>
      <c r="R67" s="113">
        <f t="shared" si="21"/>
        <v>0</v>
      </c>
      <c r="S67" s="113">
        <f t="shared" si="21"/>
        <v>0</v>
      </c>
      <c r="T67" s="113">
        <f t="shared" si="21"/>
        <v>0</v>
      </c>
      <c r="U67" s="113">
        <f t="shared" si="21"/>
        <v>0</v>
      </c>
      <c r="V67" s="113">
        <f t="shared" si="21"/>
        <v>0</v>
      </c>
      <c r="W67" s="113">
        <f t="shared" si="21"/>
        <v>22215</v>
      </c>
      <c r="X67" s="113">
        <f t="shared" si="21"/>
        <v>22215</v>
      </c>
      <c r="Y67" s="113">
        <f t="shared" si="21"/>
        <v>0</v>
      </c>
      <c r="Z67" s="236"/>
      <c r="AA67" s="77"/>
    </row>
    <row r="68" spans="1:27" ht="24" customHeight="1">
      <c r="A68" s="122" t="s">
        <v>32</v>
      </c>
      <c r="B68" s="128" t="s">
        <v>186</v>
      </c>
      <c r="C68" s="4"/>
      <c r="D68" s="3"/>
      <c r="E68" s="4"/>
      <c r="F68" s="34"/>
      <c r="G68" s="194" t="s">
        <v>230</v>
      </c>
      <c r="H68" s="194" t="s">
        <v>230</v>
      </c>
      <c r="I68" s="25"/>
      <c r="J68" s="3"/>
      <c r="K68" s="3"/>
      <c r="L68" s="139"/>
      <c r="M68" s="139"/>
      <c r="N68" s="139"/>
      <c r="O68" s="139"/>
      <c r="P68" s="139"/>
      <c r="Q68" s="139"/>
      <c r="R68" s="139"/>
      <c r="S68" s="139"/>
      <c r="T68" s="74"/>
      <c r="U68" s="74"/>
      <c r="V68" s="74"/>
      <c r="W68" s="74"/>
      <c r="X68" s="74"/>
      <c r="Y68" s="74"/>
      <c r="Z68" s="55"/>
      <c r="AA68" s="77"/>
    </row>
    <row r="69" spans="1:27" ht="24" customHeight="1">
      <c r="A69" s="122" t="s">
        <v>33</v>
      </c>
      <c r="B69" s="128" t="s">
        <v>192</v>
      </c>
      <c r="C69" s="4"/>
      <c r="D69" s="3"/>
      <c r="E69" s="4"/>
      <c r="F69" s="34"/>
      <c r="G69" s="194" t="s">
        <v>230</v>
      </c>
      <c r="H69" s="194" t="s">
        <v>230</v>
      </c>
      <c r="I69" s="25"/>
      <c r="J69" s="3"/>
      <c r="K69" s="3"/>
      <c r="L69" s="139"/>
      <c r="M69" s="139"/>
      <c r="N69" s="139"/>
      <c r="O69" s="139"/>
      <c r="P69" s="139"/>
      <c r="Q69" s="139"/>
      <c r="R69" s="139"/>
      <c r="S69" s="139"/>
      <c r="T69" s="74"/>
      <c r="U69" s="74"/>
      <c r="V69" s="74"/>
      <c r="W69" s="74"/>
      <c r="X69" s="74"/>
      <c r="Y69" s="74"/>
      <c r="Z69" s="55"/>
      <c r="AA69" s="77"/>
    </row>
    <row r="70" spans="1:27" ht="24" customHeight="1">
      <c r="A70" s="122" t="s">
        <v>34</v>
      </c>
      <c r="B70" s="128" t="s">
        <v>193</v>
      </c>
      <c r="C70" s="4"/>
      <c r="D70" s="3"/>
      <c r="E70" s="4"/>
      <c r="F70" s="34"/>
      <c r="G70" s="194" t="s">
        <v>230</v>
      </c>
      <c r="H70" s="194" t="s">
        <v>230</v>
      </c>
      <c r="I70" s="25"/>
      <c r="J70" s="3"/>
      <c r="K70" s="3"/>
      <c r="L70" s="74">
        <f aca="true" t="shared" si="22" ref="L70:Y70">L71+L77</f>
        <v>0</v>
      </c>
      <c r="M70" s="74">
        <f t="shared" si="22"/>
        <v>0</v>
      </c>
      <c r="N70" s="74">
        <f t="shared" si="22"/>
        <v>0</v>
      </c>
      <c r="O70" s="74">
        <f t="shared" si="22"/>
        <v>0</v>
      </c>
      <c r="P70" s="74">
        <f t="shared" si="22"/>
        <v>0</v>
      </c>
      <c r="Q70" s="74">
        <f t="shared" si="22"/>
        <v>0</v>
      </c>
      <c r="R70" s="74">
        <f t="shared" si="22"/>
        <v>0</v>
      </c>
      <c r="S70" s="74">
        <f t="shared" si="22"/>
        <v>0</v>
      </c>
      <c r="T70" s="74">
        <f t="shared" si="22"/>
        <v>0</v>
      </c>
      <c r="U70" s="74">
        <f t="shared" si="22"/>
        <v>0</v>
      </c>
      <c r="V70" s="74">
        <f t="shared" si="22"/>
        <v>0</v>
      </c>
      <c r="W70" s="74">
        <f t="shared" si="22"/>
        <v>22215</v>
      </c>
      <c r="X70" s="74">
        <f t="shared" si="22"/>
        <v>22215</v>
      </c>
      <c r="Y70" s="74">
        <f t="shared" si="22"/>
        <v>0</v>
      </c>
      <c r="Z70" s="55"/>
      <c r="AA70" s="77"/>
    </row>
    <row r="71" spans="1:27" s="242" customFormat="1" ht="19.5">
      <c r="A71" s="238"/>
      <c r="B71" s="99" t="s">
        <v>112</v>
      </c>
      <c r="C71" s="239"/>
      <c r="D71" s="99"/>
      <c r="E71" s="239"/>
      <c r="F71" s="239"/>
      <c r="G71" s="230"/>
      <c r="H71" s="230"/>
      <c r="I71" s="25"/>
      <c r="J71" s="240"/>
      <c r="K71" s="239"/>
      <c r="L71" s="134">
        <f>SUM(L72:L76)</f>
        <v>0</v>
      </c>
      <c r="M71" s="134">
        <f aca="true" t="shared" si="23" ref="M71:Y71">SUM(M72:M76)</f>
        <v>0</v>
      </c>
      <c r="N71" s="134">
        <f t="shared" si="23"/>
        <v>0</v>
      </c>
      <c r="O71" s="134">
        <f t="shared" si="23"/>
        <v>0</v>
      </c>
      <c r="P71" s="134">
        <f t="shared" si="23"/>
        <v>0</v>
      </c>
      <c r="Q71" s="134">
        <f t="shared" si="23"/>
        <v>0</v>
      </c>
      <c r="R71" s="134">
        <f t="shared" si="23"/>
        <v>0</v>
      </c>
      <c r="S71" s="134">
        <f t="shared" si="23"/>
        <v>0</v>
      </c>
      <c r="T71" s="134">
        <f t="shared" si="23"/>
        <v>0</v>
      </c>
      <c r="U71" s="134">
        <f t="shared" si="23"/>
        <v>0</v>
      </c>
      <c r="V71" s="134">
        <f t="shared" si="23"/>
        <v>0</v>
      </c>
      <c r="W71" s="134">
        <f t="shared" si="23"/>
        <v>18215</v>
      </c>
      <c r="X71" s="134">
        <f t="shared" si="23"/>
        <v>18215</v>
      </c>
      <c r="Y71" s="134">
        <f t="shared" si="23"/>
        <v>0</v>
      </c>
      <c r="Z71" s="241"/>
      <c r="AA71" s="77"/>
    </row>
    <row r="72" spans="1:27" ht="38.25" customHeight="1">
      <c r="A72" s="71">
        <v>1</v>
      </c>
      <c r="B72" s="3" t="s">
        <v>158</v>
      </c>
      <c r="C72" s="4" t="s">
        <v>18</v>
      </c>
      <c r="D72" s="4"/>
      <c r="E72" s="4" t="s">
        <v>44</v>
      </c>
      <c r="F72" s="4">
        <v>460</v>
      </c>
      <c r="G72" s="194" t="s">
        <v>230</v>
      </c>
      <c r="H72" s="194" t="s">
        <v>230</v>
      </c>
      <c r="I72" s="25"/>
      <c r="J72" s="14"/>
      <c r="K72" s="290"/>
      <c r="L72" s="139">
        <v>0</v>
      </c>
      <c r="M72" s="300"/>
      <c r="N72" s="139">
        <v>0</v>
      </c>
      <c r="O72" s="300"/>
      <c r="P72" s="139">
        <v>0</v>
      </c>
      <c r="Q72" s="17"/>
      <c r="R72" s="139">
        <v>0</v>
      </c>
      <c r="S72" s="17"/>
      <c r="T72" s="52"/>
      <c r="U72" s="126"/>
      <c r="V72" s="296"/>
      <c r="W72" s="15">
        <v>2200</v>
      </c>
      <c r="X72" s="15">
        <v>2200</v>
      </c>
      <c r="Y72" s="15"/>
      <c r="Z72" s="27" t="s">
        <v>358</v>
      </c>
      <c r="AA72" s="77"/>
    </row>
    <row r="73" spans="1:27" ht="38.25" customHeight="1">
      <c r="A73" s="71">
        <v>2</v>
      </c>
      <c r="B73" s="3" t="s">
        <v>106</v>
      </c>
      <c r="C73" s="4" t="s">
        <v>27</v>
      </c>
      <c r="D73" s="4"/>
      <c r="E73" s="4" t="s">
        <v>44</v>
      </c>
      <c r="F73" s="4">
        <v>460</v>
      </c>
      <c r="G73" s="194" t="s">
        <v>230</v>
      </c>
      <c r="H73" s="194" t="s">
        <v>230</v>
      </c>
      <c r="I73" s="25"/>
      <c r="J73" s="14"/>
      <c r="K73" s="290"/>
      <c r="L73" s="139">
        <v>0</v>
      </c>
      <c r="M73" s="300"/>
      <c r="N73" s="139">
        <v>0</v>
      </c>
      <c r="O73" s="300"/>
      <c r="P73" s="139">
        <v>0</v>
      </c>
      <c r="Q73" s="17"/>
      <c r="R73" s="139">
        <v>0</v>
      </c>
      <c r="S73" s="17"/>
      <c r="T73" s="52"/>
      <c r="U73" s="126"/>
      <c r="V73" s="296"/>
      <c r="W73" s="15">
        <v>3765</v>
      </c>
      <c r="X73" s="15">
        <v>3765</v>
      </c>
      <c r="Y73" s="15"/>
      <c r="Z73" s="27" t="s">
        <v>358</v>
      </c>
      <c r="AA73" s="77"/>
    </row>
    <row r="74" spans="1:27" ht="35.25" customHeight="1">
      <c r="A74" s="71">
        <v>3</v>
      </c>
      <c r="B74" s="3" t="s">
        <v>157</v>
      </c>
      <c r="C74" s="4" t="s">
        <v>27</v>
      </c>
      <c r="D74" s="4"/>
      <c r="E74" s="4" t="s">
        <v>44</v>
      </c>
      <c r="F74" s="4">
        <v>460</v>
      </c>
      <c r="G74" s="194" t="s">
        <v>263</v>
      </c>
      <c r="H74" s="194" t="s">
        <v>235</v>
      </c>
      <c r="I74" s="25" t="str">
        <f>IF(ISBLANK(G74),"","UBND tỉnh")</f>
        <v>UBND tỉnh</v>
      </c>
      <c r="J74" s="14">
        <v>2288.5</v>
      </c>
      <c r="K74" s="290"/>
      <c r="L74" s="139">
        <v>0</v>
      </c>
      <c r="M74" s="300"/>
      <c r="N74" s="139">
        <v>0</v>
      </c>
      <c r="O74" s="300"/>
      <c r="P74" s="139">
        <v>0</v>
      </c>
      <c r="Q74" s="17"/>
      <c r="R74" s="139">
        <v>0</v>
      </c>
      <c r="S74" s="17"/>
      <c r="T74" s="52"/>
      <c r="U74" s="126"/>
      <c r="V74" s="296"/>
      <c r="W74" s="15">
        <v>2190</v>
      </c>
      <c r="X74" s="15">
        <v>2190</v>
      </c>
      <c r="Y74" s="15"/>
      <c r="Z74" s="27" t="s">
        <v>358</v>
      </c>
      <c r="AA74" s="77"/>
    </row>
    <row r="75" spans="1:27" ht="41.25" customHeight="1">
      <c r="A75" s="71">
        <v>4</v>
      </c>
      <c r="B75" s="3" t="s">
        <v>114</v>
      </c>
      <c r="C75" s="4" t="s">
        <v>12</v>
      </c>
      <c r="D75" s="4"/>
      <c r="E75" s="4" t="s">
        <v>44</v>
      </c>
      <c r="F75" s="4">
        <v>460</v>
      </c>
      <c r="G75" s="194" t="s">
        <v>230</v>
      </c>
      <c r="H75" s="194" t="s">
        <v>230</v>
      </c>
      <c r="I75" s="25"/>
      <c r="J75" s="14"/>
      <c r="K75" s="290"/>
      <c r="L75" s="139">
        <v>0</v>
      </c>
      <c r="M75" s="300"/>
      <c r="N75" s="139">
        <v>0</v>
      </c>
      <c r="O75" s="300"/>
      <c r="P75" s="139">
        <v>0</v>
      </c>
      <c r="Q75" s="17"/>
      <c r="R75" s="139">
        <v>0</v>
      </c>
      <c r="S75" s="17"/>
      <c r="T75" s="52"/>
      <c r="U75" s="126"/>
      <c r="V75" s="296"/>
      <c r="W75" s="15">
        <v>8560</v>
      </c>
      <c r="X75" s="15">
        <v>8560</v>
      </c>
      <c r="Y75" s="15"/>
      <c r="Z75" s="27" t="s">
        <v>358</v>
      </c>
      <c r="AA75" s="77"/>
    </row>
    <row r="76" spans="1:27" ht="41.25" customHeight="1">
      <c r="A76" s="71">
        <v>5</v>
      </c>
      <c r="B76" s="302" t="s">
        <v>350</v>
      </c>
      <c r="C76" s="4" t="s">
        <v>12</v>
      </c>
      <c r="D76" s="4"/>
      <c r="E76" s="4"/>
      <c r="F76" s="4"/>
      <c r="G76" s="194"/>
      <c r="H76" s="194"/>
      <c r="I76" s="25"/>
      <c r="J76" s="14"/>
      <c r="K76" s="290"/>
      <c r="L76" s="139"/>
      <c r="M76" s="303"/>
      <c r="N76" s="139"/>
      <c r="O76" s="303"/>
      <c r="P76" s="139"/>
      <c r="Q76" s="252"/>
      <c r="R76" s="139"/>
      <c r="S76" s="252"/>
      <c r="T76" s="253"/>
      <c r="U76" s="254"/>
      <c r="V76" s="304"/>
      <c r="W76" s="101">
        <v>1500</v>
      </c>
      <c r="X76" s="101">
        <v>1500</v>
      </c>
      <c r="Y76" s="101"/>
      <c r="Z76" s="27"/>
      <c r="AA76" s="77"/>
    </row>
    <row r="77" spans="1:27" s="233" customFormat="1" ht="19.5">
      <c r="A77" s="229"/>
      <c r="B77" s="49" t="s">
        <v>113</v>
      </c>
      <c r="C77" s="51"/>
      <c r="D77" s="51"/>
      <c r="E77" s="51"/>
      <c r="F77" s="51"/>
      <c r="G77" s="230"/>
      <c r="H77" s="230"/>
      <c r="I77" s="25"/>
      <c r="J77" s="231"/>
      <c r="K77" s="305"/>
      <c r="L77" s="134">
        <f aca="true" t="shared" si="24" ref="L77:V77">SUM(L78:L79)</f>
        <v>0</v>
      </c>
      <c r="M77" s="134">
        <f t="shared" si="24"/>
        <v>0</v>
      </c>
      <c r="N77" s="134">
        <f t="shared" si="24"/>
        <v>0</v>
      </c>
      <c r="O77" s="134">
        <f t="shared" si="24"/>
        <v>0</v>
      </c>
      <c r="P77" s="134">
        <f t="shared" si="24"/>
        <v>0</v>
      </c>
      <c r="Q77" s="134">
        <f t="shared" si="24"/>
        <v>0</v>
      </c>
      <c r="R77" s="134">
        <f t="shared" si="24"/>
        <v>0</v>
      </c>
      <c r="S77" s="134">
        <f t="shared" si="24"/>
        <v>0</v>
      </c>
      <c r="T77" s="134">
        <f t="shared" si="24"/>
        <v>0</v>
      </c>
      <c r="U77" s="134">
        <f t="shared" si="24"/>
        <v>0</v>
      </c>
      <c r="V77" s="134">
        <f t="shared" si="24"/>
        <v>0</v>
      </c>
      <c r="W77" s="134">
        <f>SUM(W78:W80)</f>
        <v>4000</v>
      </c>
      <c r="X77" s="134">
        <f>SUM(X78:X80)</f>
        <v>4000</v>
      </c>
      <c r="Y77" s="134">
        <f>SUM(Y78:Y80)</f>
        <v>0</v>
      </c>
      <c r="Z77" s="235"/>
      <c r="AA77" s="77"/>
    </row>
    <row r="78" spans="1:27" ht="24.75" customHeight="1">
      <c r="A78" s="71">
        <v>6</v>
      </c>
      <c r="B78" s="3" t="s">
        <v>22</v>
      </c>
      <c r="C78" s="372"/>
      <c r="D78" s="4" t="s">
        <v>21</v>
      </c>
      <c r="E78" s="4"/>
      <c r="F78" s="4">
        <v>460</v>
      </c>
      <c r="G78" s="194" t="s">
        <v>230</v>
      </c>
      <c r="H78" s="194" t="s">
        <v>230</v>
      </c>
      <c r="I78" s="25"/>
      <c r="J78" s="7">
        <v>8400</v>
      </c>
      <c r="K78" s="4"/>
      <c r="L78" s="139">
        <v>0</v>
      </c>
      <c r="M78" s="200"/>
      <c r="N78" s="139">
        <v>0</v>
      </c>
      <c r="O78" s="200"/>
      <c r="P78" s="139">
        <v>0</v>
      </c>
      <c r="Q78" s="17"/>
      <c r="R78" s="139">
        <v>0</v>
      </c>
      <c r="S78" s="17"/>
      <c r="T78" s="52"/>
      <c r="U78" s="126"/>
      <c r="V78" s="296"/>
      <c r="W78" s="214"/>
      <c r="X78" s="214"/>
      <c r="Y78" s="15"/>
      <c r="Z78" s="27"/>
      <c r="AA78" s="77"/>
    </row>
    <row r="79" spans="1:27" ht="26.25" customHeight="1">
      <c r="A79" s="71">
        <v>7</v>
      </c>
      <c r="B79" s="3" t="s">
        <v>9</v>
      </c>
      <c r="C79" s="4"/>
      <c r="D79" s="3"/>
      <c r="E79" s="4"/>
      <c r="F79" s="4">
        <v>460</v>
      </c>
      <c r="G79" s="194" t="s">
        <v>230</v>
      </c>
      <c r="H79" s="194" t="s">
        <v>230</v>
      </c>
      <c r="I79" s="25"/>
      <c r="J79" s="7">
        <v>4000</v>
      </c>
      <c r="K79" s="4"/>
      <c r="L79" s="139">
        <v>0</v>
      </c>
      <c r="M79" s="200"/>
      <c r="N79" s="139">
        <v>0</v>
      </c>
      <c r="O79" s="200"/>
      <c r="P79" s="139">
        <v>0</v>
      </c>
      <c r="Q79" s="17"/>
      <c r="R79" s="139">
        <v>0</v>
      </c>
      <c r="S79" s="17"/>
      <c r="T79" s="52"/>
      <c r="U79" s="126"/>
      <c r="V79" s="296"/>
      <c r="W79" s="214">
        <v>3000</v>
      </c>
      <c r="X79" s="214">
        <v>3000</v>
      </c>
      <c r="Y79" s="15"/>
      <c r="Z79" s="27"/>
      <c r="AA79" s="77"/>
    </row>
    <row r="80" spans="1:27" ht="41.25" customHeight="1">
      <c r="A80" s="71">
        <v>8</v>
      </c>
      <c r="B80" s="3" t="s">
        <v>351</v>
      </c>
      <c r="C80" s="4" t="s">
        <v>12</v>
      </c>
      <c r="D80" s="4" t="s">
        <v>352</v>
      </c>
      <c r="E80" s="4"/>
      <c r="F80" s="4"/>
      <c r="G80" s="194"/>
      <c r="H80" s="194"/>
      <c r="I80" s="25"/>
      <c r="J80" s="7">
        <v>2032</v>
      </c>
      <c r="K80" s="4"/>
      <c r="L80" s="139"/>
      <c r="M80" s="200"/>
      <c r="N80" s="139"/>
      <c r="O80" s="200"/>
      <c r="P80" s="139"/>
      <c r="Q80" s="17"/>
      <c r="R80" s="139"/>
      <c r="S80" s="17"/>
      <c r="T80" s="52"/>
      <c r="U80" s="126"/>
      <c r="V80" s="296"/>
      <c r="W80" s="214">
        <v>1000</v>
      </c>
      <c r="X80" s="214">
        <v>1000</v>
      </c>
      <c r="Y80" s="15"/>
      <c r="Z80" s="27"/>
      <c r="AA80" s="77"/>
    </row>
    <row r="81" spans="1:27" ht="22.5" customHeight="1">
      <c r="A81" s="70" t="s">
        <v>339</v>
      </c>
      <c r="B81" s="35" t="s">
        <v>31</v>
      </c>
      <c r="C81" s="4"/>
      <c r="D81" s="4"/>
      <c r="E81" s="4"/>
      <c r="F81" s="4"/>
      <c r="G81" s="194" t="s">
        <v>230</v>
      </c>
      <c r="H81" s="194" t="s">
        <v>230</v>
      </c>
      <c r="I81" s="25"/>
      <c r="J81" s="14"/>
      <c r="K81" s="290"/>
      <c r="L81" s="21">
        <f aca="true" t="shared" si="25" ref="L81:Y81">SUM(L82:L86)</f>
        <v>0</v>
      </c>
      <c r="M81" s="21">
        <f t="shared" si="25"/>
        <v>0</v>
      </c>
      <c r="N81" s="21">
        <f t="shared" si="25"/>
        <v>0</v>
      </c>
      <c r="O81" s="21">
        <f t="shared" si="25"/>
        <v>0</v>
      </c>
      <c r="P81" s="21">
        <f t="shared" si="25"/>
        <v>0</v>
      </c>
      <c r="Q81" s="21">
        <f t="shared" si="25"/>
        <v>0</v>
      </c>
      <c r="R81" s="21">
        <f t="shared" si="25"/>
        <v>0</v>
      </c>
      <c r="S81" s="21">
        <f t="shared" si="25"/>
        <v>0</v>
      </c>
      <c r="T81" s="287">
        <f t="shared" si="25"/>
        <v>0</v>
      </c>
      <c r="U81" s="287">
        <f t="shared" si="25"/>
        <v>0</v>
      </c>
      <c r="V81" s="287">
        <f t="shared" si="25"/>
        <v>0</v>
      </c>
      <c r="W81" s="21">
        <f t="shared" si="25"/>
        <v>31620</v>
      </c>
      <c r="X81" s="21">
        <f t="shared" si="25"/>
        <v>31620</v>
      </c>
      <c r="Y81" s="21">
        <f t="shared" si="25"/>
        <v>0</v>
      </c>
      <c r="Z81" s="27"/>
      <c r="AA81" s="77"/>
    </row>
    <row r="82" spans="1:27" ht="39" customHeight="1">
      <c r="A82" s="71">
        <v>1</v>
      </c>
      <c r="B82" s="3" t="s">
        <v>8</v>
      </c>
      <c r="C82" s="4"/>
      <c r="D82" s="4"/>
      <c r="E82" s="4"/>
      <c r="F82" s="4"/>
      <c r="G82" s="194" t="s">
        <v>230</v>
      </c>
      <c r="H82" s="194" t="s">
        <v>230</v>
      </c>
      <c r="I82" s="25"/>
      <c r="J82" s="14"/>
      <c r="K82" s="290"/>
      <c r="L82" s="139">
        <v>0</v>
      </c>
      <c r="M82" s="300"/>
      <c r="N82" s="139">
        <v>0</v>
      </c>
      <c r="O82" s="300"/>
      <c r="P82" s="139">
        <v>0</v>
      </c>
      <c r="Q82" s="17"/>
      <c r="R82" s="139">
        <v>0</v>
      </c>
      <c r="S82" s="17"/>
      <c r="T82" s="52"/>
      <c r="U82" s="126"/>
      <c r="V82" s="296"/>
      <c r="W82" s="15">
        <v>9000</v>
      </c>
      <c r="X82" s="15">
        <v>9000</v>
      </c>
      <c r="Y82" s="15"/>
      <c r="Z82" s="27"/>
      <c r="AA82" s="77"/>
    </row>
    <row r="83" spans="1:27" ht="24.75" customHeight="1">
      <c r="A83" s="291">
        <v>2</v>
      </c>
      <c r="B83" s="3" t="s">
        <v>124</v>
      </c>
      <c r="C83" s="4"/>
      <c r="D83" s="4"/>
      <c r="E83" s="4"/>
      <c r="F83" s="4"/>
      <c r="G83" s="194" t="s">
        <v>230</v>
      </c>
      <c r="H83" s="194" t="s">
        <v>230</v>
      </c>
      <c r="I83" s="25"/>
      <c r="J83" s="14"/>
      <c r="K83" s="290"/>
      <c r="L83" s="139">
        <v>0</v>
      </c>
      <c r="M83" s="300"/>
      <c r="N83" s="139">
        <v>0</v>
      </c>
      <c r="O83" s="300"/>
      <c r="P83" s="139">
        <v>0</v>
      </c>
      <c r="Q83" s="17"/>
      <c r="R83" s="139">
        <v>0</v>
      </c>
      <c r="S83" s="17"/>
      <c r="T83" s="52"/>
      <c r="U83" s="126"/>
      <c r="V83" s="296"/>
      <c r="W83" s="15">
        <v>3000</v>
      </c>
      <c r="X83" s="15">
        <v>3000</v>
      </c>
      <c r="Y83" s="15"/>
      <c r="Z83" s="27"/>
      <c r="AA83" s="77"/>
    </row>
    <row r="84" spans="1:27" ht="22.5" customHeight="1">
      <c r="A84" s="71">
        <v>3</v>
      </c>
      <c r="B84" s="130" t="s">
        <v>116</v>
      </c>
      <c r="C84" s="4"/>
      <c r="D84" s="4"/>
      <c r="E84" s="4"/>
      <c r="F84" s="4"/>
      <c r="G84" s="194" t="s">
        <v>230</v>
      </c>
      <c r="H84" s="194" t="s">
        <v>230</v>
      </c>
      <c r="I84" s="25"/>
      <c r="J84" s="14"/>
      <c r="K84" s="290"/>
      <c r="L84" s="139">
        <v>0</v>
      </c>
      <c r="M84" s="300"/>
      <c r="N84" s="139">
        <v>0</v>
      </c>
      <c r="O84" s="300"/>
      <c r="P84" s="139">
        <v>0</v>
      </c>
      <c r="Q84" s="17"/>
      <c r="R84" s="139">
        <v>0</v>
      </c>
      <c r="S84" s="17"/>
      <c r="T84" s="52"/>
      <c r="U84" s="126"/>
      <c r="V84" s="296"/>
      <c r="W84" s="21">
        <v>8620</v>
      </c>
      <c r="X84" s="21">
        <v>8620</v>
      </c>
      <c r="Y84" s="21"/>
      <c r="Z84" s="27"/>
      <c r="AA84" s="77"/>
    </row>
    <row r="85" spans="1:27" ht="21" customHeight="1">
      <c r="A85" s="291">
        <v>4</v>
      </c>
      <c r="B85" s="130" t="s">
        <v>117</v>
      </c>
      <c r="C85" s="4"/>
      <c r="D85" s="4"/>
      <c r="E85" s="4"/>
      <c r="F85" s="4"/>
      <c r="G85" s="194" t="s">
        <v>230</v>
      </c>
      <c r="H85" s="194" t="s">
        <v>230</v>
      </c>
      <c r="I85" s="25"/>
      <c r="J85" s="14"/>
      <c r="K85" s="290"/>
      <c r="L85" s="139">
        <v>0</v>
      </c>
      <c r="M85" s="300"/>
      <c r="N85" s="139">
        <v>0</v>
      </c>
      <c r="O85" s="300"/>
      <c r="P85" s="139">
        <v>0</v>
      </c>
      <c r="Q85" s="17"/>
      <c r="R85" s="139">
        <v>0</v>
      </c>
      <c r="S85" s="17"/>
      <c r="T85" s="52"/>
      <c r="U85" s="126"/>
      <c r="V85" s="296"/>
      <c r="W85" s="21">
        <v>8000</v>
      </c>
      <c r="X85" s="21">
        <v>8000</v>
      </c>
      <c r="Y85" s="21"/>
      <c r="Z85" s="27"/>
      <c r="AA85" s="77"/>
    </row>
    <row r="86" spans="1:27" ht="22.5" customHeight="1">
      <c r="A86" s="71">
        <v>5</v>
      </c>
      <c r="B86" s="130" t="s">
        <v>118</v>
      </c>
      <c r="C86" s="4"/>
      <c r="D86" s="4"/>
      <c r="E86" s="4"/>
      <c r="F86" s="4"/>
      <c r="G86" s="194" t="s">
        <v>230</v>
      </c>
      <c r="H86" s="194" t="s">
        <v>230</v>
      </c>
      <c r="I86" s="25"/>
      <c r="J86" s="14"/>
      <c r="K86" s="290"/>
      <c r="L86" s="139">
        <v>0</v>
      </c>
      <c r="M86" s="300"/>
      <c r="N86" s="139">
        <v>0</v>
      </c>
      <c r="O86" s="300"/>
      <c r="P86" s="139">
        <v>0</v>
      </c>
      <c r="Q86" s="17"/>
      <c r="R86" s="139">
        <v>0</v>
      </c>
      <c r="S86" s="17"/>
      <c r="T86" s="52"/>
      <c r="U86" s="126"/>
      <c r="V86" s="296"/>
      <c r="W86" s="21">
        <v>3000</v>
      </c>
      <c r="X86" s="21">
        <v>3000</v>
      </c>
      <c r="Y86" s="21"/>
      <c r="Z86" s="27"/>
      <c r="AA86" s="77"/>
    </row>
    <row r="87" spans="1:27" s="125" customFormat="1" ht="34.5" customHeight="1">
      <c r="A87" s="62"/>
      <c r="B87" s="63" t="s">
        <v>170</v>
      </c>
      <c r="C87" s="34"/>
      <c r="D87" s="34"/>
      <c r="E87" s="34"/>
      <c r="F87" s="34"/>
      <c r="G87" s="227" t="s">
        <v>230</v>
      </c>
      <c r="H87" s="227" t="s">
        <v>230</v>
      </c>
      <c r="I87" s="25"/>
      <c r="J87" s="228"/>
      <c r="K87" s="286"/>
      <c r="L87" s="113">
        <f>L88</f>
        <v>0</v>
      </c>
      <c r="M87" s="113">
        <f aca="true" t="shared" si="26" ref="M87:Y87">M88</f>
        <v>0</v>
      </c>
      <c r="N87" s="113">
        <f t="shared" si="26"/>
        <v>0</v>
      </c>
      <c r="O87" s="113">
        <f t="shared" si="26"/>
        <v>0</v>
      </c>
      <c r="P87" s="113">
        <f t="shared" si="26"/>
        <v>0</v>
      </c>
      <c r="Q87" s="113">
        <f t="shared" si="26"/>
        <v>0</v>
      </c>
      <c r="R87" s="113">
        <f t="shared" si="26"/>
        <v>0</v>
      </c>
      <c r="S87" s="113">
        <f t="shared" si="26"/>
        <v>0</v>
      </c>
      <c r="T87" s="113">
        <f t="shared" si="26"/>
        <v>0</v>
      </c>
      <c r="U87" s="113">
        <f t="shared" si="26"/>
        <v>0</v>
      </c>
      <c r="V87" s="113">
        <f t="shared" si="26"/>
        <v>0</v>
      </c>
      <c r="W87" s="113">
        <f t="shared" si="26"/>
        <v>3400</v>
      </c>
      <c r="X87" s="113">
        <f t="shared" si="26"/>
        <v>3400</v>
      </c>
      <c r="Y87" s="113">
        <f t="shared" si="26"/>
        <v>0</v>
      </c>
      <c r="Z87" s="234"/>
      <c r="AA87" s="77"/>
    </row>
    <row r="88" spans="1:27" s="233" customFormat="1" ht="21.75" customHeight="1">
      <c r="A88" s="229"/>
      <c r="B88" s="49" t="s">
        <v>113</v>
      </c>
      <c r="C88" s="51"/>
      <c r="D88" s="51"/>
      <c r="E88" s="51"/>
      <c r="F88" s="51"/>
      <c r="G88" s="230"/>
      <c r="H88" s="230"/>
      <c r="I88" s="25"/>
      <c r="J88" s="231"/>
      <c r="K88" s="305"/>
      <c r="L88" s="134">
        <f>SUM(L89:L90)</f>
        <v>0</v>
      </c>
      <c r="M88" s="134">
        <f>SUM(M89:M90)</f>
        <v>0</v>
      </c>
      <c r="N88" s="134">
        <f>SUM(N89:N90)</f>
        <v>0</v>
      </c>
      <c r="O88" s="134">
        <f aca="true" t="shared" si="27" ref="O88:Y88">SUM(O89:O90)</f>
        <v>0</v>
      </c>
      <c r="P88" s="134">
        <f t="shared" si="27"/>
        <v>0</v>
      </c>
      <c r="Q88" s="134">
        <f t="shared" si="27"/>
        <v>0</v>
      </c>
      <c r="R88" s="134">
        <f t="shared" si="27"/>
        <v>0</v>
      </c>
      <c r="S88" s="134">
        <f t="shared" si="27"/>
        <v>0</v>
      </c>
      <c r="T88" s="134">
        <f t="shared" si="27"/>
        <v>0</v>
      </c>
      <c r="U88" s="134">
        <f t="shared" si="27"/>
        <v>0</v>
      </c>
      <c r="V88" s="134">
        <f t="shared" si="27"/>
        <v>0</v>
      </c>
      <c r="W88" s="134">
        <f t="shared" si="27"/>
        <v>3400</v>
      </c>
      <c r="X88" s="134">
        <f t="shared" si="27"/>
        <v>3400</v>
      </c>
      <c r="Y88" s="134">
        <f t="shared" si="27"/>
        <v>0</v>
      </c>
      <c r="Z88" s="232"/>
      <c r="AA88" s="77"/>
    </row>
    <row r="89" spans="1:27" ht="60" customHeight="1">
      <c r="A89" s="71">
        <v>1</v>
      </c>
      <c r="B89" s="13" t="s">
        <v>168</v>
      </c>
      <c r="C89" s="20" t="s">
        <v>162</v>
      </c>
      <c r="D89" s="16"/>
      <c r="E89" s="20"/>
      <c r="F89" s="290">
        <v>460</v>
      </c>
      <c r="G89" s="194" t="s">
        <v>230</v>
      </c>
      <c r="H89" s="194" t="s">
        <v>230</v>
      </c>
      <c r="I89" s="25"/>
      <c r="J89" s="14"/>
      <c r="K89" s="20"/>
      <c r="L89" s="139">
        <v>0</v>
      </c>
      <c r="M89" s="24"/>
      <c r="N89" s="139">
        <v>0</v>
      </c>
      <c r="O89" s="24"/>
      <c r="P89" s="139">
        <v>0</v>
      </c>
      <c r="Q89" s="24"/>
      <c r="R89" s="139">
        <v>0</v>
      </c>
      <c r="S89" s="24"/>
      <c r="T89" s="52"/>
      <c r="U89" s="126"/>
      <c r="V89" s="296"/>
      <c r="W89" s="15">
        <v>1700</v>
      </c>
      <c r="X89" s="15">
        <v>1700</v>
      </c>
      <c r="Y89" s="373"/>
      <c r="Z89" s="109"/>
      <c r="AA89" s="77"/>
    </row>
    <row r="90" spans="1:27" ht="63.75" customHeight="1">
      <c r="A90" s="71">
        <v>2</v>
      </c>
      <c r="B90" s="13" t="s">
        <v>169</v>
      </c>
      <c r="C90" s="4" t="s">
        <v>17</v>
      </c>
      <c r="D90" s="4"/>
      <c r="E90" s="4"/>
      <c r="F90" s="4"/>
      <c r="G90" s="194" t="s">
        <v>230</v>
      </c>
      <c r="H90" s="194" t="s">
        <v>230</v>
      </c>
      <c r="I90" s="25"/>
      <c r="J90" s="14"/>
      <c r="K90" s="290"/>
      <c r="L90" s="139">
        <v>0</v>
      </c>
      <c r="M90" s="300"/>
      <c r="N90" s="139">
        <v>0</v>
      </c>
      <c r="O90" s="300"/>
      <c r="P90" s="139">
        <v>0</v>
      </c>
      <c r="Q90" s="17"/>
      <c r="R90" s="139">
        <v>0</v>
      </c>
      <c r="S90" s="17"/>
      <c r="T90" s="52"/>
      <c r="U90" s="126"/>
      <c r="V90" s="296"/>
      <c r="W90" s="108">
        <v>1700</v>
      </c>
      <c r="X90" s="108">
        <v>1700</v>
      </c>
      <c r="Y90" s="374"/>
      <c r="Z90" s="110"/>
      <c r="AA90" s="77"/>
    </row>
    <row r="91" spans="1:27" s="68" customFormat="1" ht="31.5" customHeight="1">
      <c r="A91" s="62"/>
      <c r="B91" s="63" t="s">
        <v>171</v>
      </c>
      <c r="C91" s="25"/>
      <c r="D91" s="64"/>
      <c r="E91" s="25"/>
      <c r="F91" s="64"/>
      <c r="G91" s="194" t="s">
        <v>230</v>
      </c>
      <c r="H91" s="194" t="s">
        <v>230</v>
      </c>
      <c r="I91" s="25"/>
      <c r="J91" s="64"/>
      <c r="K91" s="64"/>
      <c r="L91" s="139"/>
      <c r="M91" s="139"/>
      <c r="N91" s="139"/>
      <c r="O91" s="139"/>
      <c r="P91" s="139"/>
      <c r="Q91" s="139"/>
      <c r="R91" s="139"/>
      <c r="S91" s="139"/>
      <c r="T91" s="32"/>
      <c r="U91" s="32"/>
      <c r="V91" s="65"/>
      <c r="W91" s="269">
        <f>87500+5000</f>
        <v>92500</v>
      </c>
      <c r="X91" s="269">
        <f>87500+5000</f>
        <v>92500</v>
      </c>
      <c r="Y91" s="65"/>
      <c r="Z91" s="66"/>
      <c r="AA91" s="77"/>
    </row>
    <row r="92" spans="1:27" s="146" customFormat="1" ht="39" customHeight="1">
      <c r="A92" s="141" t="s">
        <v>59</v>
      </c>
      <c r="B92" s="142" t="s">
        <v>199</v>
      </c>
      <c r="C92" s="196"/>
      <c r="D92" s="143"/>
      <c r="E92" s="196"/>
      <c r="F92" s="143"/>
      <c r="G92" s="207" t="s">
        <v>230</v>
      </c>
      <c r="H92" s="207" t="s">
        <v>230</v>
      </c>
      <c r="I92" s="25"/>
      <c r="J92" s="143"/>
      <c r="K92" s="143"/>
      <c r="L92" s="144">
        <f aca="true" t="shared" si="28" ref="L92:Y92">L93+L118+L124+L135+L139+L150+L155+L161+L174+L179+L186+L192+L193+L194+L198+L209+L210</f>
        <v>371880</v>
      </c>
      <c r="M92" s="144">
        <f t="shared" si="28"/>
        <v>16523</v>
      </c>
      <c r="N92" s="144">
        <f t="shared" si="28"/>
        <v>371880</v>
      </c>
      <c r="O92" s="144">
        <f t="shared" si="28"/>
        <v>16523</v>
      </c>
      <c r="P92" s="144">
        <f t="shared" si="28"/>
        <v>501292</v>
      </c>
      <c r="Q92" s="144">
        <f t="shared" si="28"/>
        <v>74591</v>
      </c>
      <c r="R92" s="144">
        <f t="shared" si="28"/>
        <v>501292</v>
      </c>
      <c r="S92" s="144">
        <f t="shared" si="28"/>
        <v>74591</v>
      </c>
      <c r="T92" s="144">
        <f t="shared" si="28"/>
        <v>227343</v>
      </c>
      <c r="U92" s="144">
        <f t="shared" si="28"/>
        <v>128014</v>
      </c>
      <c r="V92" s="144">
        <f t="shared" si="28"/>
        <v>201358</v>
      </c>
      <c r="W92" s="144">
        <f t="shared" si="28"/>
        <v>1358000</v>
      </c>
      <c r="X92" s="144">
        <f t="shared" si="28"/>
        <v>1234000</v>
      </c>
      <c r="Y92" s="144">
        <f t="shared" si="28"/>
        <v>124000</v>
      </c>
      <c r="Z92" s="145"/>
      <c r="AA92" s="77"/>
    </row>
    <row r="93" spans="1:27" s="68" customFormat="1" ht="38.25" customHeight="1">
      <c r="A93" s="76" t="s">
        <v>200</v>
      </c>
      <c r="B93" s="306" t="s">
        <v>125</v>
      </c>
      <c r="C93" s="25"/>
      <c r="D93" s="64"/>
      <c r="E93" s="25"/>
      <c r="F93" s="64"/>
      <c r="G93" s="194" t="s">
        <v>230</v>
      </c>
      <c r="H93" s="194" t="s">
        <v>230</v>
      </c>
      <c r="I93" s="25"/>
      <c r="J93" s="64"/>
      <c r="K93" s="64"/>
      <c r="L93" s="78">
        <f aca="true" t="shared" si="29" ref="L93:Y93">L94+L95+L103</f>
        <v>213098</v>
      </c>
      <c r="M93" s="78">
        <f t="shared" si="29"/>
        <v>0</v>
      </c>
      <c r="N93" s="78">
        <f t="shared" si="29"/>
        <v>213098</v>
      </c>
      <c r="O93" s="78">
        <f t="shared" si="29"/>
        <v>0</v>
      </c>
      <c r="P93" s="78">
        <f t="shared" si="29"/>
        <v>243800</v>
      </c>
      <c r="Q93" s="78">
        <f t="shared" si="29"/>
        <v>0</v>
      </c>
      <c r="R93" s="78">
        <f t="shared" si="29"/>
        <v>243800</v>
      </c>
      <c r="S93" s="78">
        <f t="shared" si="29"/>
        <v>0</v>
      </c>
      <c r="T93" s="78">
        <f t="shared" si="29"/>
        <v>125900</v>
      </c>
      <c r="U93" s="78">
        <f t="shared" si="29"/>
        <v>87198</v>
      </c>
      <c r="V93" s="78">
        <f t="shared" si="29"/>
        <v>117900</v>
      </c>
      <c r="W93" s="78">
        <f t="shared" si="29"/>
        <v>366000</v>
      </c>
      <c r="X93" s="78">
        <f t="shared" si="29"/>
        <v>366000</v>
      </c>
      <c r="Y93" s="78">
        <f t="shared" si="29"/>
        <v>0</v>
      </c>
      <c r="Z93" s="66"/>
      <c r="AA93" s="77"/>
    </row>
    <row r="94" spans="1:27" s="68" customFormat="1" ht="23.25" customHeight="1">
      <c r="A94" s="122" t="s">
        <v>32</v>
      </c>
      <c r="B94" s="128" t="s">
        <v>186</v>
      </c>
      <c r="C94" s="25"/>
      <c r="D94" s="64"/>
      <c r="E94" s="25"/>
      <c r="F94" s="64"/>
      <c r="G94" s="194" t="s">
        <v>230</v>
      </c>
      <c r="H94" s="194" t="s">
        <v>230</v>
      </c>
      <c r="I94" s="25"/>
      <c r="J94" s="64"/>
      <c r="K94" s="64"/>
      <c r="L94" s="139"/>
      <c r="M94" s="139"/>
      <c r="N94" s="139"/>
      <c r="O94" s="139"/>
      <c r="P94" s="139"/>
      <c r="Q94" s="139"/>
      <c r="R94" s="139"/>
      <c r="S94" s="139"/>
      <c r="T94" s="78"/>
      <c r="U94" s="78"/>
      <c r="V94" s="78"/>
      <c r="W94" s="78"/>
      <c r="X94" s="78"/>
      <c r="Y94" s="78"/>
      <c r="Z94" s="66"/>
      <c r="AA94" s="77"/>
    </row>
    <row r="95" spans="1:27" ht="22.5" customHeight="1">
      <c r="A95" s="122" t="s">
        <v>33</v>
      </c>
      <c r="B95" s="128" t="s">
        <v>192</v>
      </c>
      <c r="C95" s="34"/>
      <c r="D95" s="20"/>
      <c r="E95" s="16"/>
      <c r="F95" s="20"/>
      <c r="G95" s="194" t="s">
        <v>230</v>
      </c>
      <c r="H95" s="194" t="s">
        <v>230</v>
      </c>
      <c r="I95" s="25"/>
      <c r="J95" s="20"/>
      <c r="K95" s="286"/>
      <c r="L95" s="80">
        <f aca="true" t="shared" si="30" ref="L95:Y95">L96+L100</f>
        <v>199893</v>
      </c>
      <c r="M95" s="80">
        <f t="shared" si="30"/>
        <v>0</v>
      </c>
      <c r="N95" s="80">
        <f t="shared" si="30"/>
        <v>199893</v>
      </c>
      <c r="O95" s="80">
        <f t="shared" si="30"/>
        <v>0</v>
      </c>
      <c r="P95" s="80">
        <f t="shared" si="30"/>
        <v>218000</v>
      </c>
      <c r="Q95" s="80">
        <f t="shared" si="30"/>
        <v>0</v>
      </c>
      <c r="R95" s="80">
        <f t="shared" si="30"/>
        <v>218000</v>
      </c>
      <c r="S95" s="80">
        <f t="shared" si="30"/>
        <v>0</v>
      </c>
      <c r="T95" s="80">
        <f t="shared" si="30"/>
        <v>125000</v>
      </c>
      <c r="U95" s="80">
        <f t="shared" si="30"/>
        <v>74893</v>
      </c>
      <c r="V95" s="80">
        <f t="shared" si="30"/>
        <v>93000</v>
      </c>
      <c r="W95" s="80">
        <f t="shared" si="30"/>
        <v>110000</v>
      </c>
      <c r="X95" s="80">
        <f t="shared" si="30"/>
        <v>110000</v>
      </c>
      <c r="Y95" s="80">
        <f t="shared" si="30"/>
        <v>0</v>
      </c>
      <c r="Z95" s="375"/>
      <c r="AA95" s="77"/>
    </row>
    <row r="96" spans="1:27" ht="23.25" customHeight="1">
      <c r="A96" s="42"/>
      <c r="B96" s="49" t="s">
        <v>112</v>
      </c>
      <c r="C96" s="195"/>
      <c r="D96" s="50"/>
      <c r="E96" s="195"/>
      <c r="F96" s="51"/>
      <c r="G96" s="194" t="s">
        <v>230</v>
      </c>
      <c r="H96" s="194" t="s">
        <v>230</v>
      </c>
      <c r="I96" s="25"/>
      <c r="J96" s="50"/>
      <c r="K96" s="50"/>
      <c r="L96" s="81">
        <f>SUM(L97:L99)</f>
        <v>199893</v>
      </c>
      <c r="M96" s="81">
        <f aca="true" t="shared" si="31" ref="M96:Y96">SUM(M97:M99)</f>
        <v>0</v>
      </c>
      <c r="N96" s="81">
        <f t="shared" si="31"/>
        <v>199893</v>
      </c>
      <c r="O96" s="81">
        <f t="shared" si="31"/>
        <v>0</v>
      </c>
      <c r="P96" s="81">
        <f t="shared" si="31"/>
        <v>218000</v>
      </c>
      <c r="Q96" s="81">
        <f t="shared" si="31"/>
        <v>0</v>
      </c>
      <c r="R96" s="81">
        <f t="shared" si="31"/>
        <v>218000</v>
      </c>
      <c r="S96" s="81">
        <f t="shared" si="31"/>
        <v>0</v>
      </c>
      <c r="T96" s="81">
        <f t="shared" si="31"/>
        <v>125000</v>
      </c>
      <c r="U96" s="81">
        <f t="shared" si="31"/>
        <v>74893</v>
      </c>
      <c r="V96" s="81">
        <f t="shared" si="31"/>
        <v>93000</v>
      </c>
      <c r="W96" s="81">
        <f t="shared" si="31"/>
        <v>65000</v>
      </c>
      <c r="X96" s="81">
        <f t="shared" si="31"/>
        <v>65000</v>
      </c>
      <c r="Y96" s="81">
        <f t="shared" si="31"/>
        <v>0</v>
      </c>
      <c r="Z96" s="43"/>
      <c r="AA96" s="77"/>
    </row>
    <row r="97" spans="1:27" ht="40.5" customHeight="1">
      <c r="A97" s="2">
        <v>1</v>
      </c>
      <c r="B97" s="13" t="s">
        <v>172</v>
      </c>
      <c r="C97" s="20" t="s">
        <v>12</v>
      </c>
      <c r="D97" s="279" t="s">
        <v>343</v>
      </c>
      <c r="E97" s="279" t="s">
        <v>48</v>
      </c>
      <c r="F97" s="11">
        <v>220</v>
      </c>
      <c r="G97" s="194" t="s">
        <v>264</v>
      </c>
      <c r="H97" s="194" t="s">
        <v>238</v>
      </c>
      <c r="I97" s="25" t="str">
        <f>IF(ISBLANK(G97),"","UBND tỉnh")</f>
        <v>UBND tỉnh</v>
      </c>
      <c r="J97" s="15">
        <v>187739.9</v>
      </c>
      <c r="K97" s="26"/>
      <c r="L97" s="139">
        <v>165000</v>
      </c>
      <c r="M97" s="14"/>
      <c r="N97" s="139">
        <v>165000</v>
      </c>
      <c r="O97" s="14"/>
      <c r="P97" s="139">
        <v>165000</v>
      </c>
      <c r="Q97" s="82"/>
      <c r="R97" s="139">
        <v>165000</v>
      </c>
      <c r="S97" s="82"/>
      <c r="T97" s="220">
        <v>125000</v>
      </c>
      <c r="U97" s="126">
        <v>40000</v>
      </c>
      <c r="V97" s="284">
        <v>40000</v>
      </c>
      <c r="W97" s="86">
        <v>22000</v>
      </c>
      <c r="X97" s="86">
        <v>22000</v>
      </c>
      <c r="Y97" s="86"/>
      <c r="Z97" s="5"/>
      <c r="AA97" s="77"/>
    </row>
    <row r="98" spans="1:27" ht="75">
      <c r="A98" s="2">
        <v>2</v>
      </c>
      <c r="B98" s="13" t="s">
        <v>53</v>
      </c>
      <c r="C98" s="4" t="s">
        <v>12</v>
      </c>
      <c r="D98" s="11" t="s">
        <v>54</v>
      </c>
      <c r="E98" s="11" t="s">
        <v>55</v>
      </c>
      <c r="F98" s="11">
        <v>220</v>
      </c>
      <c r="G98" s="194" t="s">
        <v>284</v>
      </c>
      <c r="H98" s="194" t="s">
        <v>231</v>
      </c>
      <c r="I98" s="25" t="str">
        <f>IF(ISBLANK(G98),"","UBND tỉnh")</f>
        <v>UBND tỉnh</v>
      </c>
      <c r="J98" s="15">
        <v>73417</v>
      </c>
      <c r="K98" s="4"/>
      <c r="L98" s="139">
        <v>34893</v>
      </c>
      <c r="M98" s="200"/>
      <c r="N98" s="139">
        <v>34893</v>
      </c>
      <c r="O98" s="200"/>
      <c r="P98" s="139">
        <v>50000</v>
      </c>
      <c r="Q98" s="89"/>
      <c r="R98" s="139">
        <v>50000</v>
      </c>
      <c r="S98" s="89"/>
      <c r="T98" s="7">
        <v>0</v>
      </c>
      <c r="U98" s="32">
        <v>34893</v>
      </c>
      <c r="V98" s="284">
        <v>50000</v>
      </c>
      <c r="W98" s="31">
        <v>23000</v>
      </c>
      <c r="X98" s="31">
        <v>23000</v>
      </c>
      <c r="Y98" s="31"/>
      <c r="Z98" s="22"/>
      <c r="AA98" s="77"/>
    </row>
    <row r="99" spans="1:27" s="68" customFormat="1" ht="57" customHeight="1">
      <c r="A99" s="133">
        <v>3</v>
      </c>
      <c r="B99" s="29" t="s">
        <v>81</v>
      </c>
      <c r="C99" s="25" t="s">
        <v>12</v>
      </c>
      <c r="D99" s="47" t="s">
        <v>82</v>
      </c>
      <c r="E99" s="47" t="s">
        <v>55</v>
      </c>
      <c r="F99" s="47">
        <v>550</v>
      </c>
      <c r="G99" s="194" t="s">
        <v>283</v>
      </c>
      <c r="H99" s="194" t="s">
        <v>256</v>
      </c>
      <c r="I99" s="25" t="str">
        <f>IF(ISBLANK(G99),"","UBND tỉnh")</f>
        <v>UBND tỉnh</v>
      </c>
      <c r="J99" s="28">
        <v>59859</v>
      </c>
      <c r="K99" s="25"/>
      <c r="L99" s="139">
        <v>0</v>
      </c>
      <c r="M99" s="274"/>
      <c r="N99" s="139">
        <v>0</v>
      </c>
      <c r="O99" s="274"/>
      <c r="P99" s="139">
        <v>3000</v>
      </c>
      <c r="Q99" s="111"/>
      <c r="R99" s="139">
        <v>3000</v>
      </c>
      <c r="S99" s="111"/>
      <c r="T99" s="32">
        <v>0</v>
      </c>
      <c r="U99" s="32">
        <v>0</v>
      </c>
      <c r="V99" s="281">
        <v>3000</v>
      </c>
      <c r="W99" s="82">
        <v>20000</v>
      </c>
      <c r="X99" s="82">
        <v>20000</v>
      </c>
      <c r="Y99" s="82"/>
      <c r="Z99" s="48"/>
      <c r="AA99" s="77"/>
    </row>
    <row r="100" spans="1:27" ht="26.25" customHeight="1">
      <c r="A100" s="2"/>
      <c r="B100" s="49" t="s">
        <v>113</v>
      </c>
      <c r="C100" s="282"/>
      <c r="D100" s="307"/>
      <c r="E100" s="307"/>
      <c r="F100" s="38"/>
      <c r="G100" s="194"/>
      <c r="H100" s="194" t="s">
        <v>230</v>
      </c>
      <c r="I100" s="25">
        <f>IF(ISBLANK(G100),"","UBND tỉnh")</f>
      </c>
      <c r="J100" s="14"/>
      <c r="K100" s="4"/>
      <c r="L100" s="87">
        <f>SUM(L101:L102)</f>
        <v>0</v>
      </c>
      <c r="M100" s="87">
        <f aca="true" t="shared" si="32" ref="M100:Y100">SUM(M101:M102)</f>
        <v>0</v>
      </c>
      <c r="N100" s="87">
        <f t="shared" si="32"/>
        <v>0</v>
      </c>
      <c r="O100" s="87">
        <f t="shared" si="32"/>
        <v>0</v>
      </c>
      <c r="P100" s="87">
        <f t="shared" si="32"/>
        <v>0</v>
      </c>
      <c r="Q100" s="87">
        <f t="shared" si="32"/>
        <v>0</v>
      </c>
      <c r="R100" s="87">
        <f t="shared" si="32"/>
        <v>0</v>
      </c>
      <c r="S100" s="87">
        <f t="shared" si="32"/>
        <v>0</v>
      </c>
      <c r="T100" s="87">
        <f t="shared" si="32"/>
        <v>0</v>
      </c>
      <c r="U100" s="87">
        <f t="shared" si="32"/>
        <v>0</v>
      </c>
      <c r="V100" s="87">
        <f t="shared" si="32"/>
        <v>0</v>
      </c>
      <c r="W100" s="87">
        <f t="shared" si="32"/>
        <v>45000</v>
      </c>
      <c r="X100" s="87">
        <f t="shared" si="32"/>
        <v>45000</v>
      </c>
      <c r="Y100" s="87">
        <f t="shared" si="32"/>
        <v>0</v>
      </c>
      <c r="Z100" s="5"/>
      <c r="AA100" s="77"/>
    </row>
    <row r="101" spans="1:27" ht="41.25" customHeight="1">
      <c r="A101" s="2">
        <v>4</v>
      </c>
      <c r="B101" s="3" t="s">
        <v>341</v>
      </c>
      <c r="C101" s="308" t="s">
        <v>72</v>
      </c>
      <c r="D101" s="279" t="s">
        <v>342</v>
      </c>
      <c r="E101" s="308" t="s">
        <v>97</v>
      </c>
      <c r="F101" s="38" t="s">
        <v>90</v>
      </c>
      <c r="G101" s="194" t="s">
        <v>265</v>
      </c>
      <c r="H101" s="194" t="s">
        <v>239</v>
      </c>
      <c r="I101" s="25" t="s">
        <v>347</v>
      </c>
      <c r="J101" s="14">
        <v>55877.8</v>
      </c>
      <c r="K101" s="308"/>
      <c r="L101" s="139">
        <v>0</v>
      </c>
      <c r="M101" s="309"/>
      <c r="N101" s="139">
        <v>0</v>
      </c>
      <c r="O101" s="309"/>
      <c r="P101" s="139">
        <v>0</v>
      </c>
      <c r="Q101" s="80"/>
      <c r="R101" s="139">
        <v>0</v>
      </c>
      <c r="S101" s="80"/>
      <c r="T101" s="52"/>
      <c r="U101" s="126"/>
      <c r="V101" s="284"/>
      <c r="W101" s="31">
        <v>25000</v>
      </c>
      <c r="X101" s="31">
        <v>25000</v>
      </c>
      <c r="Y101" s="31"/>
      <c r="Z101" s="5"/>
      <c r="AA101" s="77"/>
    </row>
    <row r="102" spans="1:27" ht="18.75">
      <c r="A102" s="2">
        <v>5</v>
      </c>
      <c r="B102" s="3" t="s">
        <v>154</v>
      </c>
      <c r="C102" s="4"/>
      <c r="D102" s="11"/>
      <c r="E102" s="11"/>
      <c r="F102" s="11"/>
      <c r="G102" s="194"/>
      <c r="H102" s="194" t="s">
        <v>230</v>
      </c>
      <c r="I102" s="25">
        <f>IF(ISBLANK(G102),"","UBND tỉnh")</f>
      </c>
      <c r="J102" s="15"/>
      <c r="K102" s="4"/>
      <c r="L102" s="139">
        <v>0</v>
      </c>
      <c r="M102" s="200"/>
      <c r="N102" s="139">
        <v>0</v>
      </c>
      <c r="O102" s="200"/>
      <c r="P102" s="139">
        <v>0</v>
      </c>
      <c r="Q102" s="89"/>
      <c r="R102" s="139">
        <v>0</v>
      </c>
      <c r="S102" s="89"/>
      <c r="T102" s="7"/>
      <c r="U102" s="32"/>
      <c r="V102" s="284"/>
      <c r="W102" s="31">
        <v>20000</v>
      </c>
      <c r="X102" s="31">
        <v>20000</v>
      </c>
      <c r="Y102" s="31"/>
      <c r="Z102" s="22"/>
      <c r="AA102" s="77"/>
    </row>
    <row r="103" spans="1:27" ht="24" customHeight="1">
      <c r="A103" s="122" t="s">
        <v>34</v>
      </c>
      <c r="B103" s="128" t="s">
        <v>193</v>
      </c>
      <c r="C103" s="34"/>
      <c r="D103" s="3"/>
      <c r="E103" s="4"/>
      <c r="F103" s="3"/>
      <c r="G103" s="194"/>
      <c r="H103" s="194" t="s">
        <v>230</v>
      </c>
      <c r="I103" s="25">
        <f>IF(ISBLANK(G103),"","UBND tỉnh")</f>
      </c>
      <c r="J103" s="3"/>
      <c r="K103" s="34"/>
      <c r="L103" s="44">
        <f aca="true" t="shared" si="33" ref="L103:Y103">L104+L110</f>
        <v>13205</v>
      </c>
      <c r="M103" s="37">
        <f t="shared" si="33"/>
        <v>0</v>
      </c>
      <c r="N103" s="44">
        <f t="shared" si="33"/>
        <v>13205</v>
      </c>
      <c r="O103" s="37">
        <f t="shared" si="33"/>
        <v>0</v>
      </c>
      <c r="P103" s="44">
        <f t="shared" si="33"/>
        <v>25800</v>
      </c>
      <c r="Q103" s="44">
        <f t="shared" si="33"/>
        <v>0</v>
      </c>
      <c r="R103" s="44">
        <f t="shared" si="33"/>
        <v>25800</v>
      </c>
      <c r="S103" s="44">
        <f t="shared" si="33"/>
        <v>0</v>
      </c>
      <c r="T103" s="44">
        <f t="shared" si="33"/>
        <v>900</v>
      </c>
      <c r="U103" s="44">
        <f t="shared" si="33"/>
        <v>12305</v>
      </c>
      <c r="V103" s="44">
        <f t="shared" si="33"/>
        <v>24900</v>
      </c>
      <c r="W103" s="44">
        <f t="shared" si="33"/>
        <v>256000</v>
      </c>
      <c r="X103" s="44">
        <f t="shared" si="33"/>
        <v>256000</v>
      </c>
      <c r="Y103" s="44">
        <f t="shared" si="33"/>
        <v>0</v>
      </c>
      <c r="Z103" s="376"/>
      <c r="AA103" s="77"/>
    </row>
    <row r="104" spans="1:27" ht="27" customHeight="1">
      <c r="A104" s="42"/>
      <c r="B104" s="49" t="s">
        <v>112</v>
      </c>
      <c r="C104" s="51"/>
      <c r="D104" s="50"/>
      <c r="E104" s="195"/>
      <c r="F104" s="50"/>
      <c r="G104" s="194"/>
      <c r="H104" s="194" t="s">
        <v>230</v>
      </c>
      <c r="I104" s="25">
        <f aca="true" t="shared" si="34" ref="I104:I162">IF(ISBLANK(G104),"","UBND tỉnh")</f>
      </c>
      <c r="J104" s="50"/>
      <c r="K104" s="51"/>
      <c r="L104" s="112">
        <f>SUM(L105:L109)</f>
        <v>13205</v>
      </c>
      <c r="M104" s="84">
        <f>SUM(M105:M109)</f>
        <v>0</v>
      </c>
      <c r="N104" s="112">
        <f aca="true" t="shared" si="35" ref="N104:Y104">SUM(N105:N109)</f>
        <v>13205</v>
      </c>
      <c r="O104" s="84">
        <f t="shared" si="35"/>
        <v>0</v>
      </c>
      <c r="P104" s="112">
        <f t="shared" si="35"/>
        <v>25800</v>
      </c>
      <c r="Q104" s="112">
        <f t="shared" si="35"/>
        <v>0</v>
      </c>
      <c r="R104" s="112">
        <f t="shared" si="35"/>
        <v>25800</v>
      </c>
      <c r="S104" s="112">
        <f t="shared" si="35"/>
        <v>0</v>
      </c>
      <c r="T104" s="112">
        <f t="shared" si="35"/>
        <v>900</v>
      </c>
      <c r="U104" s="112">
        <f t="shared" si="35"/>
        <v>12305</v>
      </c>
      <c r="V104" s="112">
        <f t="shared" si="35"/>
        <v>24900</v>
      </c>
      <c r="W104" s="112">
        <f t="shared" si="35"/>
        <v>123500</v>
      </c>
      <c r="X104" s="112">
        <f t="shared" si="35"/>
        <v>123500</v>
      </c>
      <c r="Y104" s="112">
        <f t="shared" si="35"/>
        <v>0</v>
      </c>
      <c r="Z104" s="377"/>
      <c r="AA104" s="77"/>
    </row>
    <row r="105" spans="1:27" ht="40.5" customHeight="1">
      <c r="A105" s="2">
        <v>1</v>
      </c>
      <c r="B105" s="13" t="s">
        <v>138</v>
      </c>
      <c r="C105" s="20" t="s">
        <v>13</v>
      </c>
      <c r="D105" s="20" t="s">
        <v>139</v>
      </c>
      <c r="E105" s="308" t="s">
        <v>24</v>
      </c>
      <c r="F105" s="11">
        <v>220</v>
      </c>
      <c r="G105" s="194" t="s">
        <v>266</v>
      </c>
      <c r="H105" s="194" t="s">
        <v>240</v>
      </c>
      <c r="I105" s="25" t="str">
        <f t="shared" si="34"/>
        <v>UBND tỉnh</v>
      </c>
      <c r="J105" s="15">
        <v>16020</v>
      </c>
      <c r="K105" s="26"/>
      <c r="L105" s="139">
        <v>7063</v>
      </c>
      <c r="M105" s="14"/>
      <c r="N105" s="139">
        <v>7063</v>
      </c>
      <c r="O105" s="14"/>
      <c r="P105" s="139">
        <v>11100</v>
      </c>
      <c r="Q105" s="82"/>
      <c r="R105" s="139">
        <v>11100</v>
      </c>
      <c r="S105" s="82"/>
      <c r="T105" s="52">
        <v>900</v>
      </c>
      <c r="U105" s="126">
        <v>6163</v>
      </c>
      <c r="V105" s="284">
        <f>8000+2200</f>
        <v>10200</v>
      </c>
      <c r="W105" s="86">
        <v>5000</v>
      </c>
      <c r="X105" s="86">
        <v>5000</v>
      </c>
      <c r="Y105" s="86"/>
      <c r="Z105" s="5"/>
      <c r="AA105" s="77"/>
    </row>
    <row r="106" spans="1:27" ht="60" customHeight="1">
      <c r="A106" s="2">
        <v>2</v>
      </c>
      <c r="B106" s="29" t="s">
        <v>103</v>
      </c>
      <c r="C106" s="4" t="s">
        <v>104</v>
      </c>
      <c r="D106" s="4"/>
      <c r="E106" s="4" t="s">
        <v>24</v>
      </c>
      <c r="F106" s="11">
        <v>220</v>
      </c>
      <c r="G106" s="194" t="s">
        <v>105</v>
      </c>
      <c r="H106" s="194"/>
      <c r="I106" s="25" t="s">
        <v>348</v>
      </c>
      <c r="J106" s="14">
        <v>3394</v>
      </c>
      <c r="K106" s="282"/>
      <c r="L106" s="139">
        <v>656</v>
      </c>
      <c r="M106" s="283"/>
      <c r="N106" s="139">
        <v>656</v>
      </c>
      <c r="O106" s="283"/>
      <c r="P106" s="139">
        <v>700</v>
      </c>
      <c r="Q106" s="82"/>
      <c r="R106" s="139">
        <v>700</v>
      </c>
      <c r="S106" s="82"/>
      <c r="T106" s="7">
        <v>0</v>
      </c>
      <c r="U106" s="32">
        <v>656</v>
      </c>
      <c r="V106" s="284">
        <f>700</f>
        <v>700</v>
      </c>
      <c r="W106" s="31">
        <v>2500</v>
      </c>
      <c r="X106" s="31">
        <v>2500</v>
      </c>
      <c r="Y106" s="31"/>
      <c r="Z106" s="5" t="s">
        <v>107</v>
      </c>
      <c r="AA106" s="77"/>
    </row>
    <row r="107" spans="1:27" s="68" customFormat="1" ht="37.5">
      <c r="A107" s="2">
        <v>3</v>
      </c>
      <c r="B107" s="340" t="s">
        <v>100</v>
      </c>
      <c r="C107" s="313" t="s">
        <v>16</v>
      </c>
      <c r="D107" s="341" t="s">
        <v>355</v>
      </c>
      <c r="E107" s="341" t="s">
        <v>44</v>
      </c>
      <c r="F107" s="272" t="s">
        <v>90</v>
      </c>
      <c r="G107" s="194">
        <v>959</v>
      </c>
      <c r="H107" s="194" t="s">
        <v>241</v>
      </c>
      <c r="I107" s="25" t="str">
        <f t="shared" si="34"/>
        <v>UBND tỉnh</v>
      </c>
      <c r="J107" s="14">
        <v>49831</v>
      </c>
      <c r="K107" s="116"/>
      <c r="L107" s="139">
        <v>0</v>
      </c>
      <c r="M107" s="248"/>
      <c r="N107" s="139">
        <v>0</v>
      </c>
      <c r="O107" s="248"/>
      <c r="P107" s="139">
        <v>4000</v>
      </c>
      <c r="Q107" s="285"/>
      <c r="R107" s="139">
        <v>4000</v>
      </c>
      <c r="S107" s="285"/>
      <c r="T107" s="126">
        <v>0</v>
      </c>
      <c r="U107" s="126">
        <v>0</v>
      </c>
      <c r="V107" s="281">
        <v>4000</v>
      </c>
      <c r="W107" s="82">
        <v>45000</v>
      </c>
      <c r="X107" s="82">
        <v>45000</v>
      </c>
      <c r="Y107" s="82"/>
      <c r="Z107" s="79"/>
      <c r="AA107" s="77"/>
    </row>
    <row r="108" spans="1:27" ht="37.5">
      <c r="A108" s="2">
        <v>4</v>
      </c>
      <c r="B108" s="13" t="s">
        <v>101</v>
      </c>
      <c r="C108" s="282" t="s">
        <v>13</v>
      </c>
      <c r="D108" s="307" t="s">
        <v>338</v>
      </c>
      <c r="E108" s="307" t="s">
        <v>44</v>
      </c>
      <c r="F108" s="38" t="s">
        <v>90</v>
      </c>
      <c r="G108" s="194">
        <v>1411</v>
      </c>
      <c r="H108" s="225">
        <v>40114</v>
      </c>
      <c r="I108" s="25" t="str">
        <f t="shared" si="34"/>
        <v>UBND tỉnh</v>
      </c>
      <c r="J108" s="14">
        <v>46754</v>
      </c>
      <c r="K108" s="104"/>
      <c r="L108" s="139">
        <v>486</v>
      </c>
      <c r="M108" s="53"/>
      <c r="N108" s="139">
        <v>486</v>
      </c>
      <c r="O108" s="53"/>
      <c r="P108" s="139">
        <v>5000</v>
      </c>
      <c r="Q108" s="311"/>
      <c r="R108" s="139">
        <v>5000</v>
      </c>
      <c r="S108" s="311"/>
      <c r="T108" s="52">
        <v>0</v>
      </c>
      <c r="U108" s="126">
        <v>486</v>
      </c>
      <c r="V108" s="284">
        <v>5000</v>
      </c>
      <c r="W108" s="31">
        <v>41000</v>
      </c>
      <c r="X108" s="31">
        <v>41000</v>
      </c>
      <c r="Y108" s="31"/>
      <c r="Z108" s="5"/>
      <c r="AA108" s="77"/>
    </row>
    <row r="109" spans="1:27" ht="36.75" customHeight="1">
      <c r="A109" s="2">
        <v>5</v>
      </c>
      <c r="B109" s="312" t="s">
        <v>102</v>
      </c>
      <c r="C109" s="282" t="s">
        <v>14</v>
      </c>
      <c r="D109" s="307" t="s">
        <v>164</v>
      </c>
      <c r="E109" s="307" t="s">
        <v>44</v>
      </c>
      <c r="F109" s="38" t="s">
        <v>90</v>
      </c>
      <c r="G109" s="194" t="s">
        <v>267</v>
      </c>
      <c r="H109" s="194" t="s">
        <v>242</v>
      </c>
      <c r="I109" s="25" t="str">
        <f t="shared" si="34"/>
        <v>UBND tỉnh</v>
      </c>
      <c r="J109" s="14">
        <v>35850.9</v>
      </c>
      <c r="K109" s="4"/>
      <c r="L109" s="139">
        <v>5000</v>
      </c>
      <c r="M109" s="200"/>
      <c r="N109" s="139">
        <v>5000</v>
      </c>
      <c r="O109" s="200"/>
      <c r="P109" s="139">
        <v>5000</v>
      </c>
      <c r="Q109" s="311"/>
      <c r="R109" s="139">
        <v>5000</v>
      </c>
      <c r="S109" s="311"/>
      <c r="T109" s="52">
        <v>0</v>
      </c>
      <c r="U109" s="126">
        <v>5000</v>
      </c>
      <c r="V109" s="284">
        <v>5000</v>
      </c>
      <c r="W109" s="31">
        <v>30000</v>
      </c>
      <c r="X109" s="31">
        <v>30000</v>
      </c>
      <c r="Y109" s="31"/>
      <c r="Z109" s="5"/>
      <c r="AA109" s="77"/>
    </row>
    <row r="110" spans="1:27" ht="26.25" customHeight="1">
      <c r="A110" s="2"/>
      <c r="B110" s="49" t="s">
        <v>113</v>
      </c>
      <c r="C110" s="282"/>
      <c r="D110" s="307"/>
      <c r="E110" s="307"/>
      <c r="F110" s="38"/>
      <c r="G110" s="194" t="s">
        <v>230</v>
      </c>
      <c r="H110" s="194" t="s">
        <v>230</v>
      </c>
      <c r="I110" s="25"/>
      <c r="J110" s="14"/>
      <c r="K110" s="4"/>
      <c r="L110" s="87">
        <f aca="true" t="shared" si="36" ref="L110:X110">SUM(L111:L117)</f>
        <v>0</v>
      </c>
      <c r="M110" s="87">
        <f t="shared" si="36"/>
        <v>0</v>
      </c>
      <c r="N110" s="87">
        <f t="shared" si="36"/>
        <v>0</v>
      </c>
      <c r="O110" s="87">
        <f t="shared" si="36"/>
        <v>0</v>
      </c>
      <c r="P110" s="87">
        <f t="shared" si="36"/>
        <v>0</v>
      </c>
      <c r="Q110" s="87">
        <f t="shared" si="36"/>
        <v>0</v>
      </c>
      <c r="R110" s="87">
        <f t="shared" si="36"/>
        <v>0</v>
      </c>
      <c r="S110" s="87">
        <f t="shared" si="36"/>
        <v>0</v>
      </c>
      <c r="T110" s="87">
        <f t="shared" si="36"/>
        <v>0</v>
      </c>
      <c r="U110" s="87">
        <f t="shared" si="36"/>
        <v>0</v>
      </c>
      <c r="V110" s="87">
        <f t="shared" si="36"/>
        <v>0</v>
      </c>
      <c r="W110" s="87">
        <f t="shared" si="36"/>
        <v>132500</v>
      </c>
      <c r="X110" s="87">
        <f t="shared" si="36"/>
        <v>132500</v>
      </c>
      <c r="Y110" s="87"/>
      <c r="Z110" s="5"/>
      <c r="AA110" s="77"/>
    </row>
    <row r="111" spans="1:27" s="68" customFormat="1" ht="59.25" customHeight="1">
      <c r="A111" s="133">
        <v>6</v>
      </c>
      <c r="B111" s="64" t="s">
        <v>141</v>
      </c>
      <c r="C111" s="25" t="s">
        <v>142</v>
      </c>
      <c r="D111" s="25" t="s">
        <v>165</v>
      </c>
      <c r="E111" s="116" t="s">
        <v>95</v>
      </c>
      <c r="F111" s="272" t="s">
        <v>161</v>
      </c>
      <c r="G111" s="194" t="s">
        <v>270</v>
      </c>
      <c r="H111" s="194" t="s">
        <v>231</v>
      </c>
      <c r="I111" s="25" t="str">
        <f>IF(ISBLANK(G111),"","UBND tỉnh")</f>
        <v>UBND tỉnh</v>
      </c>
      <c r="J111" s="28">
        <v>40000</v>
      </c>
      <c r="K111" s="25"/>
      <c r="L111" s="139">
        <v>0</v>
      </c>
      <c r="M111" s="274"/>
      <c r="N111" s="139">
        <v>0</v>
      </c>
      <c r="O111" s="274"/>
      <c r="P111" s="139">
        <v>0</v>
      </c>
      <c r="Q111" s="285"/>
      <c r="R111" s="139">
        <v>0</v>
      </c>
      <c r="S111" s="285"/>
      <c r="T111" s="126"/>
      <c r="U111" s="126"/>
      <c r="V111" s="281"/>
      <c r="W111" s="82">
        <v>20000</v>
      </c>
      <c r="X111" s="82">
        <v>20000</v>
      </c>
      <c r="Y111" s="82"/>
      <c r="Z111" s="79"/>
      <c r="AA111" s="77"/>
    </row>
    <row r="112" spans="1:27" s="68" customFormat="1" ht="59.25" customHeight="1">
      <c r="A112" s="133">
        <v>7</v>
      </c>
      <c r="B112" s="64" t="s">
        <v>6</v>
      </c>
      <c r="C112" s="25" t="s">
        <v>142</v>
      </c>
      <c r="D112" s="25" t="s">
        <v>143</v>
      </c>
      <c r="E112" s="25" t="s">
        <v>95</v>
      </c>
      <c r="F112" s="272" t="s">
        <v>161</v>
      </c>
      <c r="G112" s="194">
        <v>1578</v>
      </c>
      <c r="H112" s="225">
        <v>39007</v>
      </c>
      <c r="I112" s="25" t="str">
        <f>IF(ISBLANK(G112),"","UBND tỉnh")</f>
        <v>UBND tỉnh</v>
      </c>
      <c r="J112" s="28">
        <v>48982</v>
      </c>
      <c r="K112" s="25"/>
      <c r="L112" s="139">
        <v>0</v>
      </c>
      <c r="M112" s="274"/>
      <c r="N112" s="139">
        <v>0</v>
      </c>
      <c r="O112" s="274"/>
      <c r="P112" s="139">
        <v>0</v>
      </c>
      <c r="Q112" s="285"/>
      <c r="R112" s="139">
        <v>0</v>
      </c>
      <c r="S112" s="285"/>
      <c r="T112" s="126"/>
      <c r="U112" s="126"/>
      <c r="V112" s="281"/>
      <c r="W112" s="82">
        <v>20000</v>
      </c>
      <c r="X112" s="82">
        <v>20000</v>
      </c>
      <c r="Y112" s="82"/>
      <c r="Z112" s="79"/>
      <c r="AA112" s="77"/>
    </row>
    <row r="113" spans="1:27" s="223" customFormat="1" ht="59.25" customHeight="1">
      <c r="A113" s="133">
        <v>8</v>
      </c>
      <c r="B113" s="215" t="s">
        <v>3</v>
      </c>
      <c r="C113" s="216" t="s">
        <v>12</v>
      </c>
      <c r="D113" s="342"/>
      <c r="E113" s="342"/>
      <c r="F113" s="217" t="s">
        <v>161</v>
      </c>
      <c r="G113" s="218">
        <v>460</v>
      </c>
      <c r="H113" s="218" t="s">
        <v>247</v>
      </c>
      <c r="I113" s="25" t="str">
        <f>IF(ISBLANK(G113),"","UBND tỉnh")</f>
        <v>UBND tỉnh</v>
      </c>
      <c r="J113" s="220">
        <v>13500</v>
      </c>
      <c r="K113" s="216"/>
      <c r="L113" s="219">
        <v>0</v>
      </c>
      <c r="M113" s="245"/>
      <c r="N113" s="219">
        <v>0</v>
      </c>
      <c r="O113" s="245"/>
      <c r="P113" s="219">
        <v>0</v>
      </c>
      <c r="Q113" s="315"/>
      <c r="R113" s="219">
        <v>0</v>
      </c>
      <c r="S113" s="315"/>
      <c r="T113" s="220"/>
      <c r="U113" s="220"/>
      <c r="V113" s="316"/>
      <c r="W113" s="221">
        <v>13000</v>
      </c>
      <c r="X113" s="221">
        <v>13000</v>
      </c>
      <c r="Y113" s="221"/>
      <c r="Z113" s="222"/>
      <c r="AA113" s="77"/>
    </row>
    <row r="114" spans="1:27" s="223" customFormat="1" ht="59.25" customHeight="1">
      <c r="A114" s="133">
        <v>9</v>
      </c>
      <c r="B114" s="215" t="s">
        <v>88</v>
      </c>
      <c r="C114" s="216" t="s">
        <v>72</v>
      </c>
      <c r="D114" s="216"/>
      <c r="E114" s="216"/>
      <c r="F114" s="216">
        <v>220</v>
      </c>
      <c r="G114" s="218"/>
      <c r="H114" s="218" t="s">
        <v>230</v>
      </c>
      <c r="I114" s="25">
        <f>IF(ISBLANK(G114),"","UBND tỉnh")</f>
      </c>
      <c r="J114" s="220"/>
      <c r="K114" s="216"/>
      <c r="L114" s="219">
        <v>0</v>
      </c>
      <c r="M114" s="245"/>
      <c r="N114" s="219">
        <v>0</v>
      </c>
      <c r="O114" s="245"/>
      <c r="P114" s="219">
        <v>0</v>
      </c>
      <c r="Q114" s="315"/>
      <c r="R114" s="219">
        <v>0</v>
      </c>
      <c r="S114" s="315"/>
      <c r="T114" s="220"/>
      <c r="U114" s="220"/>
      <c r="V114" s="316"/>
      <c r="W114" s="221">
        <v>20000</v>
      </c>
      <c r="X114" s="221">
        <v>20000</v>
      </c>
      <c r="Y114" s="221"/>
      <c r="Z114" s="222"/>
      <c r="AA114" s="77"/>
    </row>
    <row r="115" spans="1:27" ht="59.25" customHeight="1">
      <c r="A115" s="133">
        <v>10</v>
      </c>
      <c r="B115" s="3" t="s">
        <v>135</v>
      </c>
      <c r="C115" s="308" t="s">
        <v>19</v>
      </c>
      <c r="D115" s="308" t="s">
        <v>344</v>
      </c>
      <c r="E115" s="308" t="s">
        <v>95</v>
      </c>
      <c r="F115" s="38" t="s">
        <v>90</v>
      </c>
      <c r="G115" s="194" t="s">
        <v>268</v>
      </c>
      <c r="H115" s="194" t="s">
        <v>243</v>
      </c>
      <c r="I115" s="25" t="str">
        <f t="shared" si="34"/>
        <v>UBND tỉnh</v>
      </c>
      <c r="J115" s="14">
        <v>46192</v>
      </c>
      <c r="K115" s="308"/>
      <c r="L115" s="139">
        <v>0</v>
      </c>
      <c r="M115" s="309"/>
      <c r="N115" s="139">
        <v>0</v>
      </c>
      <c r="O115" s="309"/>
      <c r="P115" s="139">
        <v>0</v>
      </c>
      <c r="Q115" s="80"/>
      <c r="R115" s="139">
        <v>0</v>
      </c>
      <c r="S115" s="80"/>
      <c r="T115" s="52">
        <v>0</v>
      </c>
      <c r="U115" s="126"/>
      <c r="V115" s="284"/>
      <c r="W115" s="31">
        <v>20000</v>
      </c>
      <c r="X115" s="31">
        <v>20000</v>
      </c>
      <c r="Y115" s="31"/>
      <c r="Z115" s="5"/>
      <c r="AA115" s="77"/>
    </row>
    <row r="116" spans="1:27" ht="59.25" customHeight="1">
      <c r="A116" s="133">
        <v>11</v>
      </c>
      <c r="B116" s="3" t="s">
        <v>353</v>
      </c>
      <c r="C116" s="308" t="s">
        <v>15</v>
      </c>
      <c r="D116" s="308"/>
      <c r="E116" s="308"/>
      <c r="F116" s="38"/>
      <c r="G116" s="194"/>
      <c r="H116" s="194"/>
      <c r="I116" s="25"/>
      <c r="J116" s="14">
        <v>9500</v>
      </c>
      <c r="K116" s="308"/>
      <c r="L116" s="139"/>
      <c r="M116" s="309"/>
      <c r="N116" s="139"/>
      <c r="O116" s="309"/>
      <c r="P116" s="139"/>
      <c r="Q116" s="80"/>
      <c r="R116" s="139"/>
      <c r="S116" s="80"/>
      <c r="T116" s="52"/>
      <c r="U116" s="126"/>
      <c r="V116" s="284"/>
      <c r="W116" s="31">
        <v>9500</v>
      </c>
      <c r="X116" s="31">
        <v>9500</v>
      </c>
      <c r="Y116" s="31"/>
      <c r="Z116" s="5"/>
      <c r="AA116" s="77"/>
    </row>
    <row r="117" spans="1:27" ht="59.25" customHeight="1">
      <c r="A117" s="133">
        <v>12</v>
      </c>
      <c r="B117" s="3" t="s">
        <v>144</v>
      </c>
      <c r="C117" s="308" t="s">
        <v>145</v>
      </c>
      <c r="D117" s="308" t="s">
        <v>146</v>
      </c>
      <c r="E117" s="308" t="s">
        <v>97</v>
      </c>
      <c r="F117" s="38" t="s">
        <v>90</v>
      </c>
      <c r="G117" s="194"/>
      <c r="H117" s="194" t="s">
        <v>230</v>
      </c>
      <c r="I117" s="25">
        <f t="shared" si="34"/>
      </c>
      <c r="J117" s="14"/>
      <c r="K117" s="308"/>
      <c r="L117" s="139">
        <v>0</v>
      </c>
      <c r="M117" s="309"/>
      <c r="N117" s="139">
        <v>0</v>
      </c>
      <c r="O117" s="309"/>
      <c r="P117" s="139">
        <v>0</v>
      </c>
      <c r="Q117" s="80"/>
      <c r="R117" s="139">
        <v>0</v>
      </c>
      <c r="S117" s="80"/>
      <c r="T117" s="52"/>
      <c r="U117" s="126"/>
      <c r="V117" s="284"/>
      <c r="W117" s="31">
        <v>30000</v>
      </c>
      <c r="X117" s="31">
        <v>30000</v>
      </c>
      <c r="Y117" s="31"/>
      <c r="Z117" s="5"/>
      <c r="AA117" s="77"/>
    </row>
    <row r="118" spans="1:27" ht="21.75" customHeight="1">
      <c r="A118" s="70" t="s">
        <v>201</v>
      </c>
      <c r="B118" s="93" t="s">
        <v>126</v>
      </c>
      <c r="C118" s="195"/>
      <c r="D118" s="50"/>
      <c r="E118" s="195"/>
      <c r="F118" s="51"/>
      <c r="G118" s="194"/>
      <c r="H118" s="194" t="s">
        <v>230</v>
      </c>
      <c r="I118" s="25">
        <f t="shared" si="34"/>
      </c>
      <c r="J118" s="50"/>
      <c r="K118" s="50"/>
      <c r="L118" s="80">
        <f aca="true" t="shared" si="37" ref="L118:Y118">L119+L120+L121</f>
        <v>0</v>
      </c>
      <c r="M118" s="80">
        <f t="shared" si="37"/>
        <v>0</v>
      </c>
      <c r="N118" s="80">
        <f t="shared" si="37"/>
        <v>0</v>
      </c>
      <c r="O118" s="80">
        <f t="shared" si="37"/>
        <v>0</v>
      </c>
      <c r="P118" s="80">
        <f t="shared" si="37"/>
        <v>2000</v>
      </c>
      <c r="Q118" s="80">
        <f t="shared" si="37"/>
        <v>2000</v>
      </c>
      <c r="R118" s="80">
        <f t="shared" si="37"/>
        <v>2000</v>
      </c>
      <c r="S118" s="80">
        <f t="shared" si="37"/>
        <v>2000</v>
      </c>
      <c r="T118" s="80">
        <f t="shared" si="37"/>
        <v>0</v>
      </c>
      <c r="U118" s="80">
        <f t="shared" si="37"/>
        <v>0</v>
      </c>
      <c r="V118" s="80">
        <f t="shared" si="37"/>
        <v>2000</v>
      </c>
      <c r="W118" s="80">
        <f t="shared" si="37"/>
        <v>11500</v>
      </c>
      <c r="X118" s="80">
        <f t="shared" si="37"/>
        <v>11500</v>
      </c>
      <c r="Y118" s="80">
        <f t="shared" si="37"/>
        <v>0</v>
      </c>
      <c r="Z118" s="43"/>
      <c r="AA118" s="77"/>
    </row>
    <row r="119" spans="1:27" ht="24" customHeight="1">
      <c r="A119" s="122" t="s">
        <v>32</v>
      </c>
      <c r="B119" s="128" t="s">
        <v>186</v>
      </c>
      <c r="C119" s="34"/>
      <c r="D119" s="3"/>
      <c r="E119" s="4"/>
      <c r="F119" s="3"/>
      <c r="G119" s="194"/>
      <c r="H119" s="194" t="s">
        <v>230</v>
      </c>
      <c r="I119" s="25">
        <f t="shared" si="34"/>
      </c>
      <c r="J119" s="3"/>
      <c r="K119" s="34"/>
      <c r="L119" s="139"/>
      <c r="M119" s="139"/>
      <c r="N119" s="139"/>
      <c r="O119" s="139"/>
      <c r="P119" s="139"/>
      <c r="Q119" s="139"/>
      <c r="R119" s="139"/>
      <c r="S119" s="139"/>
      <c r="T119" s="3"/>
      <c r="U119" s="3"/>
      <c r="V119" s="3"/>
      <c r="W119" s="3"/>
      <c r="X119" s="3"/>
      <c r="Y119" s="3"/>
      <c r="Z119" s="43"/>
      <c r="AA119" s="77"/>
    </row>
    <row r="120" spans="1:27" ht="24" customHeight="1">
      <c r="A120" s="122" t="s">
        <v>33</v>
      </c>
      <c r="B120" s="128" t="s">
        <v>192</v>
      </c>
      <c r="C120" s="34"/>
      <c r="D120" s="3"/>
      <c r="E120" s="4"/>
      <c r="F120" s="3"/>
      <c r="G120" s="194"/>
      <c r="H120" s="194" t="s">
        <v>230</v>
      </c>
      <c r="I120" s="25">
        <f t="shared" si="34"/>
      </c>
      <c r="J120" s="3"/>
      <c r="K120" s="34"/>
      <c r="L120" s="139"/>
      <c r="M120" s="139"/>
      <c r="N120" s="139"/>
      <c r="O120" s="139"/>
      <c r="P120" s="139"/>
      <c r="Q120" s="139"/>
      <c r="R120" s="139"/>
      <c r="S120" s="139"/>
      <c r="T120" s="3"/>
      <c r="U120" s="3"/>
      <c r="V120" s="3"/>
      <c r="W120" s="3"/>
      <c r="X120" s="3"/>
      <c r="Y120" s="3"/>
      <c r="Z120" s="43"/>
      <c r="AA120" s="77"/>
    </row>
    <row r="121" spans="1:27" ht="24" customHeight="1">
      <c r="A121" s="122" t="s">
        <v>34</v>
      </c>
      <c r="B121" s="128" t="s">
        <v>193</v>
      </c>
      <c r="C121" s="34"/>
      <c r="D121" s="3"/>
      <c r="E121" s="4"/>
      <c r="F121" s="3"/>
      <c r="G121" s="194"/>
      <c r="H121" s="194" t="s">
        <v>230</v>
      </c>
      <c r="I121" s="25">
        <f t="shared" si="34"/>
      </c>
      <c r="J121" s="3"/>
      <c r="K121" s="34"/>
      <c r="L121" s="36">
        <f aca="true" t="shared" si="38" ref="L121:Y122">L122</f>
        <v>0</v>
      </c>
      <c r="M121" s="246">
        <f t="shared" si="38"/>
        <v>0</v>
      </c>
      <c r="N121" s="36">
        <f t="shared" si="38"/>
        <v>0</v>
      </c>
      <c r="O121" s="246">
        <f t="shared" si="38"/>
        <v>0</v>
      </c>
      <c r="P121" s="36">
        <f t="shared" si="38"/>
        <v>2000</v>
      </c>
      <c r="Q121" s="36">
        <f t="shared" si="38"/>
        <v>2000</v>
      </c>
      <c r="R121" s="36">
        <f t="shared" si="38"/>
        <v>2000</v>
      </c>
      <c r="S121" s="36">
        <f t="shared" si="38"/>
        <v>2000</v>
      </c>
      <c r="T121" s="36">
        <f t="shared" si="38"/>
        <v>0</v>
      </c>
      <c r="U121" s="36">
        <f t="shared" si="38"/>
        <v>0</v>
      </c>
      <c r="V121" s="36">
        <f t="shared" si="38"/>
        <v>2000</v>
      </c>
      <c r="W121" s="317">
        <f t="shared" si="38"/>
        <v>11500</v>
      </c>
      <c r="X121" s="317">
        <f t="shared" si="38"/>
        <v>11500</v>
      </c>
      <c r="Y121" s="36">
        <f t="shared" si="38"/>
        <v>0</v>
      </c>
      <c r="Z121" s="43"/>
      <c r="AA121" s="77"/>
    </row>
    <row r="122" spans="1:27" ht="27" customHeight="1">
      <c r="A122" s="42"/>
      <c r="B122" s="94" t="s">
        <v>112</v>
      </c>
      <c r="C122" s="51"/>
      <c r="D122" s="50"/>
      <c r="E122" s="195"/>
      <c r="F122" s="50"/>
      <c r="G122" s="194"/>
      <c r="H122" s="194" t="s">
        <v>230</v>
      </c>
      <c r="I122" s="25">
        <f t="shared" si="34"/>
      </c>
      <c r="J122" s="50"/>
      <c r="K122" s="51"/>
      <c r="L122" s="112">
        <f t="shared" si="38"/>
        <v>0</v>
      </c>
      <c r="M122" s="84">
        <f t="shared" si="38"/>
        <v>0</v>
      </c>
      <c r="N122" s="112">
        <f t="shared" si="38"/>
        <v>0</v>
      </c>
      <c r="O122" s="84">
        <f t="shared" si="38"/>
        <v>0</v>
      </c>
      <c r="P122" s="112">
        <f t="shared" si="38"/>
        <v>2000</v>
      </c>
      <c r="Q122" s="112">
        <f t="shared" si="38"/>
        <v>2000</v>
      </c>
      <c r="R122" s="112">
        <f t="shared" si="38"/>
        <v>2000</v>
      </c>
      <c r="S122" s="112">
        <f t="shared" si="38"/>
        <v>2000</v>
      </c>
      <c r="T122" s="112">
        <f t="shared" si="38"/>
        <v>0</v>
      </c>
      <c r="U122" s="112">
        <f t="shared" si="38"/>
        <v>0</v>
      </c>
      <c r="V122" s="112">
        <f t="shared" si="38"/>
        <v>2000</v>
      </c>
      <c r="W122" s="112">
        <v>11500</v>
      </c>
      <c r="X122" s="112">
        <v>11500</v>
      </c>
      <c r="Y122" s="112">
        <f t="shared" si="38"/>
        <v>0</v>
      </c>
      <c r="Z122" s="43"/>
      <c r="AA122" s="77"/>
    </row>
    <row r="123" spans="1:27" ht="37.5" customHeight="1">
      <c r="A123" s="42"/>
      <c r="B123" s="3" t="s">
        <v>147</v>
      </c>
      <c r="C123" s="4" t="s">
        <v>72</v>
      </c>
      <c r="D123" s="4" t="s">
        <v>173</v>
      </c>
      <c r="E123" s="4" t="s">
        <v>44</v>
      </c>
      <c r="F123" s="38" t="s">
        <v>90</v>
      </c>
      <c r="G123" s="194" t="s">
        <v>272</v>
      </c>
      <c r="H123" s="194" t="s">
        <v>248</v>
      </c>
      <c r="I123" s="25" t="str">
        <f t="shared" si="34"/>
        <v>UBND tỉnh</v>
      </c>
      <c r="J123" s="15">
        <v>13597</v>
      </c>
      <c r="K123" s="114"/>
      <c r="L123" s="139"/>
      <c r="M123" s="139"/>
      <c r="N123" s="139"/>
      <c r="O123" s="139"/>
      <c r="P123" s="139">
        <v>2000</v>
      </c>
      <c r="Q123" s="139">
        <v>2000</v>
      </c>
      <c r="R123" s="139">
        <v>2000</v>
      </c>
      <c r="S123" s="139">
        <v>2000</v>
      </c>
      <c r="T123" s="52"/>
      <c r="U123" s="126"/>
      <c r="V123" s="7">
        <v>2000</v>
      </c>
      <c r="W123" s="7">
        <v>13500</v>
      </c>
      <c r="X123" s="7">
        <v>13500</v>
      </c>
      <c r="Y123" s="7"/>
      <c r="Z123" s="43"/>
      <c r="AA123" s="77"/>
    </row>
    <row r="124" spans="1:27" ht="21.75" customHeight="1">
      <c r="A124" s="70" t="s">
        <v>202</v>
      </c>
      <c r="B124" s="93" t="s">
        <v>175</v>
      </c>
      <c r="C124" s="195"/>
      <c r="D124" s="50"/>
      <c r="E124" s="195"/>
      <c r="F124" s="51"/>
      <c r="G124" s="194"/>
      <c r="H124" s="194" t="s">
        <v>230</v>
      </c>
      <c r="I124" s="25">
        <f t="shared" si="34"/>
      </c>
      <c r="J124" s="50"/>
      <c r="K124" s="50"/>
      <c r="L124" s="80">
        <f aca="true" t="shared" si="39" ref="L124:Y124">L125+L126+L129</f>
        <v>0</v>
      </c>
      <c r="M124" s="80">
        <f t="shared" si="39"/>
        <v>0</v>
      </c>
      <c r="N124" s="80">
        <f t="shared" si="39"/>
        <v>0</v>
      </c>
      <c r="O124" s="80">
        <f t="shared" si="39"/>
        <v>0</v>
      </c>
      <c r="P124" s="80">
        <f t="shared" si="39"/>
        <v>0</v>
      </c>
      <c r="Q124" s="80">
        <f t="shared" si="39"/>
        <v>0</v>
      </c>
      <c r="R124" s="80">
        <f t="shared" si="39"/>
        <v>0</v>
      </c>
      <c r="S124" s="80">
        <f t="shared" si="39"/>
        <v>0</v>
      </c>
      <c r="T124" s="80">
        <f t="shared" si="39"/>
        <v>0</v>
      </c>
      <c r="U124" s="80">
        <f t="shared" si="39"/>
        <v>0</v>
      </c>
      <c r="V124" s="80">
        <f t="shared" si="39"/>
        <v>0</v>
      </c>
      <c r="W124" s="80">
        <f t="shared" si="39"/>
        <v>61000</v>
      </c>
      <c r="X124" s="80">
        <f t="shared" si="39"/>
        <v>61000</v>
      </c>
      <c r="Y124" s="80">
        <f t="shared" si="39"/>
        <v>0</v>
      </c>
      <c r="Z124" s="43"/>
      <c r="AA124" s="77"/>
    </row>
    <row r="125" spans="1:27" ht="24" customHeight="1">
      <c r="A125" s="122" t="s">
        <v>32</v>
      </c>
      <c r="B125" s="128" t="s">
        <v>186</v>
      </c>
      <c r="C125" s="34"/>
      <c r="D125" s="3"/>
      <c r="E125" s="4"/>
      <c r="F125" s="3"/>
      <c r="G125" s="194"/>
      <c r="H125" s="194" t="s">
        <v>230</v>
      </c>
      <c r="I125" s="25">
        <f t="shared" si="34"/>
      </c>
      <c r="J125" s="3"/>
      <c r="K125" s="34"/>
      <c r="L125" s="139"/>
      <c r="M125" s="139"/>
      <c r="N125" s="139"/>
      <c r="O125" s="139"/>
      <c r="P125" s="139"/>
      <c r="Q125" s="139"/>
      <c r="R125" s="139"/>
      <c r="S125" s="139"/>
      <c r="T125" s="3"/>
      <c r="U125" s="3"/>
      <c r="V125" s="3"/>
      <c r="W125" s="3"/>
      <c r="X125" s="3"/>
      <c r="Y125" s="3"/>
      <c r="Z125" s="43"/>
      <c r="AA125" s="77"/>
    </row>
    <row r="126" spans="1:27" ht="24" customHeight="1">
      <c r="A126" s="122" t="s">
        <v>33</v>
      </c>
      <c r="B126" s="128" t="s">
        <v>192</v>
      </c>
      <c r="C126" s="34"/>
      <c r="D126" s="3"/>
      <c r="E126" s="4"/>
      <c r="F126" s="3"/>
      <c r="G126" s="194"/>
      <c r="H126" s="194" t="s">
        <v>230</v>
      </c>
      <c r="I126" s="25">
        <f t="shared" si="34"/>
      </c>
      <c r="J126" s="3"/>
      <c r="K126" s="34"/>
      <c r="L126" s="44">
        <f aca="true" t="shared" si="40" ref="L126:Y127">L127</f>
        <v>0</v>
      </c>
      <c r="M126" s="37">
        <f t="shared" si="40"/>
        <v>0</v>
      </c>
      <c r="N126" s="44">
        <f t="shared" si="40"/>
        <v>0</v>
      </c>
      <c r="O126" s="37">
        <f t="shared" si="40"/>
        <v>0</v>
      </c>
      <c r="P126" s="44">
        <f t="shared" si="40"/>
        <v>0</v>
      </c>
      <c r="Q126" s="44">
        <f t="shared" si="40"/>
        <v>0</v>
      </c>
      <c r="R126" s="44">
        <f t="shared" si="40"/>
        <v>0</v>
      </c>
      <c r="S126" s="44">
        <f t="shared" si="40"/>
        <v>0</v>
      </c>
      <c r="T126" s="44">
        <f t="shared" si="40"/>
        <v>0</v>
      </c>
      <c r="U126" s="44">
        <f t="shared" si="40"/>
        <v>0</v>
      </c>
      <c r="V126" s="44">
        <f t="shared" si="40"/>
        <v>0</v>
      </c>
      <c r="W126" s="44">
        <f t="shared" si="40"/>
        <v>10000</v>
      </c>
      <c r="X126" s="44">
        <f t="shared" si="40"/>
        <v>10000</v>
      </c>
      <c r="Y126" s="44">
        <f t="shared" si="40"/>
        <v>0</v>
      </c>
      <c r="Z126" s="43"/>
      <c r="AA126" s="77"/>
    </row>
    <row r="127" spans="1:27" ht="21.75" customHeight="1">
      <c r="A127" s="70"/>
      <c r="B127" s="94" t="s">
        <v>113</v>
      </c>
      <c r="C127" s="91"/>
      <c r="D127" s="91"/>
      <c r="E127" s="91"/>
      <c r="F127" s="51"/>
      <c r="G127" s="194"/>
      <c r="H127" s="194" t="s">
        <v>230</v>
      </c>
      <c r="I127" s="25">
        <f t="shared" si="34"/>
      </c>
      <c r="J127" s="92"/>
      <c r="K127" s="91"/>
      <c r="L127" s="81">
        <f t="shared" si="40"/>
        <v>0</v>
      </c>
      <c r="M127" s="81">
        <f t="shared" si="40"/>
        <v>0</v>
      </c>
      <c r="N127" s="81">
        <f t="shared" si="40"/>
        <v>0</v>
      </c>
      <c r="O127" s="81">
        <f t="shared" si="40"/>
        <v>0</v>
      </c>
      <c r="P127" s="81">
        <f t="shared" si="40"/>
        <v>0</v>
      </c>
      <c r="Q127" s="81">
        <f t="shared" si="40"/>
        <v>0</v>
      </c>
      <c r="R127" s="81">
        <f t="shared" si="40"/>
        <v>0</v>
      </c>
      <c r="S127" s="81">
        <f t="shared" si="40"/>
        <v>0</v>
      </c>
      <c r="T127" s="81">
        <f t="shared" si="40"/>
        <v>0</v>
      </c>
      <c r="U127" s="81">
        <f t="shared" si="40"/>
        <v>0</v>
      </c>
      <c r="V127" s="81">
        <f t="shared" si="40"/>
        <v>0</v>
      </c>
      <c r="W127" s="81">
        <f t="shared" si="40"/>
        <v>10000</v>
      </c>
      <c r="X127" s="81">
        <f t="shared" si="40"/>
        <v>10000</v>
      </c>
      <c r="Y127" s="81">
        <f t="shared" si="40"/>
        <v>0</v>
      </c>
      <c r="Z127" s="43"/>
      <c r="AA127" s="77"/>
    </row>
    <row r="128" spans="1:27" ht="24.75" customHeight="1">
      <c r="A128" s="2">
        <v>1</v>
      </c>
      <c r="B128" s="1" t="s">
        <v>160</v>
      </c>
      <c r="C128" s="45" t="s">
        <v>12</v>
      </c>
      <c r="D128" s="45"/>
      <c r="E128" s="45" t="s">
        <v>93</v>
      </c>
      <c r="F128" s="51"/>
      <c r="G128" s="194"/>
      <c r="H128" s="194" t="s">
        <v>230</v>
      </c>
      <c r="I128" s="25">
        <f t="shared" si="34"/>
      </c>
      <c r="J128" s="101">
        <v>40000</v>
      </c>
      <c r="K128" s="132"/>
      <c r="L128" s="139">
        <v>0</v>
      </c>
      <c r="M128" s="247"/>
      <c r="N128" s="139">
        <v>0</v>
      </c>
      <c r="O128" s="247"/>
      <c r="P128" s="139">
        <v>0</v>
      </c>
      <c r="Q128" s="85"/>
      <c r="R128" s="139">
        <v>0</v>
      </c>
      <c r="S128" s="85"/>
      <c r="T128" s="52"/>
      <c r="U128" s="126"/>
      <c r="V128" s="84"/>
      <c r="W128" s="101">
        <v>10000</v>
      </c>
      <c r="X128" s="101">
        <v>10000</v>
      </c>
      <c r="Y128" s="101"/>
      <c r="Z128" s="43"/>
      <c r="AA128" s="77"/>
    </row>
    <row r="129" spans="1:27" ht="24" customHeight="1">
      <c r="A129" s="122" t="s">
        <v>34</v>
      </c>
      <c r="B129" s="128" t="s">
        <v>193</v>
      </c>
      <c r="C129" s="34"/>
      <c r="D129" s="3"/>
      <c r="E129" s="4"/>
      <c r="F129" s="3"/>
      <c r="G129" s="194"/>
      <c r="H129" s="194" t="s">
        <v>230</v>
      </c>
      <c r="I129" s="25">
        <f t="shared" si="34"/>
      </c>
      <c r="J129" s="3"/>
      <c r="K129" s="34"/>
      <c r="L129" s="36">
        <f aca="true" t="shared" si="41" ref="L129:Y129">L130</f>
        <v>0</v>
      </c>
      <c r="M129" s="246">
        <f t="shared" si="41"/>
        <v>0</v>
      </c>
      <c r="N129" s="36">
        <f t="shared" si="41"/>
        <v>0</v>
      </c>
      <c r="O129" s="246">
        <f t="shared" si="41"/>
        <v>0</v>
      </c>
      <c r="P129" s="36">
        <f t="shared" si="41"/>
        <v>0</v>
      </c>
      <c r="Q129" s="36">
        <f t="shared" si="41"/>
        <v>0</v>
      </c>
      <c r="R129" s="36">
        <f t="shared" si="41"/>
        <v>0</v>
      </c>
      <c r="S129" s="36">
        <f t="shared" si="41"/>
        <v>0</v>
      </c>
      <c r="T129" s="36">
        <f t="shared" si="41"/>
        <v>0</v>
      </c>
      <c r="U129" s="36">
        <f t="shared" si="41"/>
        <v>0</v>
      </c>
      <c r="V129" s="36">
        <f t="shared" si="41"/>
        <v>0</v>
      </c>
      <c r="W129" s="36">
        <f t="shared" si="41"/>
        <v>51000</v>
      </c>
      <c r="X129" s="36">
        <f t="shared" si="41"/>
        <v>51000</v>
      </c>
      <c r="Y129" s="36">
        <f t="shared" si="41"/>
        <v>0</v>
      </c>
      <c r="Z129" s="43"/>
      <c r="AA129" s="77"/>
    </row>
    <row r="130" spans="1:27" ht="24" customHeight="1">
      <c r="A130" s="42"/>
      <c r="B130" s="94" t="s">
        <v>113</v>
      </c>
      <c r="C130" s="51"/>
      <c r="D130" s="50"/>
      <c r="E130" s="195"/>
      <c r="F130" s="50"/>
      <c r="G130" s="194"/>
      <c r="H130" s="194" t="s">
        <v>230</v>
      </c>
      <c r="I130" s="25">
        <f t="shared" si="34"/>
      </c>
      <c r="J130" s="50"/>
      <c r="K130" s="51"/>
      <c r="L130" s="112">
        <f>SUM(L131:L134)</f>
        <v>0</v>
      </c>
      <c r="M130" s="84">
        <f>SUM(M131:M134)</f>
        <v>0</v>
      </c>
      <c r="N130" s="112">
        <f aca="true" t="shared" si="42" ref="N130:Y130">SUM(N131:N134)</f>
        <v>0</v>
      </c>
      <c r="O130" s="84">
        <f t="shared" si="42"/>
        <v>0</v>
      </c>
      <c r="P130" s="112">
        <f t="shared" si="42"/>
        <v>0</v>
      </c>
      <c r="Q130" s="112">
        <f t="shared" si="42"/>
        <v>0</v>
      </c>
      <c r="R130" s="112">
        <f t="shared" si="42"/>
        <v>0</v>
      </c>
      <c r="S130" s="112">
        <f t="shared" si="42"/>
        <v>0</v>
      </c>
      <c r="T130" s="112">
        <f t="shared" si="42"/>
        <v>0</v>
      </c>
      <c r="U130" s="112">
        <f t="shared" si="42"/>
        <v>0</v>
      </c>
      <c r="V130" s="112">
        <f t="shared" si="42"/>
        <v>0</v>
      </c>
      <c r="W130" s="112">
        <f t="shared" si="42"/>
        <v>51000</v>
      </c>
      <c r="X130" s="112">
        <f t="shared" si="42"/>
        <v>51000</v>
      </c>
      <c r="Y130" s="112">
        <f t="shared" si="42"/>
        <v>0</v>
      </c>
      <c r="Z130" s="43"/>
      <c r="AA130" s="77"/>
    </row>
    <row r="131" spans="1:27" ht="56.25">
      <c r="A131" s="2">
        <v>1</v>
      </c>
      <c r="B131" s="1" t="s">
        <v>94</v>
      </c>
      <c r="C131" s="45" t="s">
        <v>12</v>
      </c>
      <c r="D131" s="45"/>
      <c r="E131" s="45">
        <v>2011</v>
      </c>
      <c r="F131" s="51"/>
      <c r="G131" s="194"/>
      <c r="H131" s="194" t="s">
        <v>230</v>
      </c>
      <c r="I131" s="25">
        <f t="shared" si="34"/>
      </c>
      <c r="J131" s="101">
        <v>9000</v>
      </c>
      <c r="K131" s="132"/>
      <c r="L131" s="139">
        <v>0</v>
      </c>
      <c r="M131" s="247"/>
      <c r="N131" s="139">
        <v>0</v>
      </c>
      <c r="O131" s="247"/>
      <c r="P131" s="139">
        <v>0</v>
      </c>
      <c r="Q131" s="85"/>
      <c r="R131" s="139">
        <v>0</v>
      </c>
      <c r="S131" s="85"/>
      <c r="T131" s="52"/>
      <c r="U131" s="126"/>
      <c r="V131" s="84"/>
      <c r="W131" s="101">
        <v>9000</v>
      </c>
      <c r="X131" s="101">
        <v>9000</v>
      </c>
      <c r="Y131" s="101"/>
      <c r="Z131" s="43"/>
      <c r="AA131" s="77"/>
    </row>
    <row r="132" spans="1:27" s="121" customFormat="1" ht="24" customHeight="1">
      <c r="A132" s="133">
        <v>2</v>
      </c>
      <c r="B132" s="115" t="s">
        <v>167</v>
      </c>
      <c r="C132" s="116" t="s">
        <v>72</v>
      </c>
      <c r="D132" s="116"/>
      <c r="E132" s="116"/>
      <c r="F132" s="117"/>
      <c r="G132" s="194"/>
      <c r="H132" s="194" t="s">
        <v>230</v>
      </c>
      <c r="I132" s="25">
        <f t="shared" si="34"/>
      </c>
      <c r="J132" s="53"/>
      <c r="K132" s="116"/>
      <c r="L132" s="139">
        <v>0</v>
      </c>
      <c r="M132" s="248"/>
      <c r="N132" s="139">
        <v>0</v>
      </c>
      <c r="O132" s="248"/>
      <c r="P132" s="139">
        <v>0</v>
      </c>
      <c r="Q132" s="118"/>
      <c r="R132" s="139">
        <v>0</v>
      </c>
      <c r="S132" s="118"/>
      <c r="T132" s="119"/>
      <c r="U132" s="119"/>
      <c r="V132" s="120"/>
      <c r="W132" s="119">
        <v>14000</v>
      </c>
      <c r="X132" s="119">
        <v>14000</v>
      </c>
      <c r="Y132" s="119"/>
      <c r="Z132" s="43"/>
      <c r="AA132" s="77"/>
    </row>
    <row r="133" spans="1:27" ht="37.5">
      <c r="A133" s="2">
        <v>3</v>
      </c>
      <c r="B133" s="1" t="s">
        <v>98</v>
      </c>
      <c r="C133" s="45" t="s">
        <v>16</v>
      </c>
      <c r="D133" s="45"/>
      <c r="E133" s="45" t="s">
        <v>95</v>
      </c>
      <c r="F133" s="51"/>
      <c r="G133" s="194"/>
      <c r="H133" s="194" t="s">
        <v>230</v>
      </c>
      <c r="I133" s="25">
        <f t="shared" si="34"/>
      </c>
      <c r="J133" s="101">
        <v>14900</v>
      </c>
      <c r="K133" s="132"/>
      <c r="L133" s="139">
        <v>0</v>
      </c>
      <c r="M133" s="247"/>
      <c r="N133" s="139">
        <v>0</v>
      </c>
      <c r="O133" s="247"/>
      <c r="P133" s="139">
        <v>0</v>
      </c>
      <c r="Q133" s="85"/>
      <c r="R133" s="139">
        <v>0</v>
      </c>
      <c r="S133" s="85"/>
      <c r="T133" s="52"/>
      <c r="U133" s="126"/>
      <c r="V133" s="84"/>
      <c r="W133" s="101">
        <v>14000</v>
      </c>
      <c r="X133" s="101">
        <v>14000</v>
      </c>
      <c r="Y133" s="101"/>
      <c r="Z133" s="43"/>
      <c r="AA133" s="77"/>
    </row>
    <row r="134" spans="1:27" ht="37.5">
      <c r="A134" s="133">
        <v>4</v>
      </c>
      <c r="B134" s="1" t="s">
        <v>99</v>
      </c>
      <c r="C134" s="45" t="s">
        <v>15</v>
      </c>
      <c r="D134" s="45"/>
      <c r="E134" s="45" t="s">
        <v>95</v>
      </c>
      <c r="F134" s="51"/>
      <c r="G134" s="194"/>
      <c r="H134" s="194" t="s">
        <v>230</v>
      </c>
      <c r="I134" s="25">
        <f t="shared" si="34"/>
      </c>
      <c r="J134" s="101">
        <v>14900</v>
      </c>
      <c r="K134" s="132"/>
      <c r="L134" s="139">
        <v>0</v>
      </c>
      <c r="M134" s="247"/>
      <c r="N134" s="139">
        <v>0</v>
      </c>
      <c r="O134" s="247"/>
      <c r="P134" s="139">
        <v>0</v>
      </c>
      <c r="Q134" s="85"/>
      <c r="R134" s="139">
        <v>0</v>
      </c>
      <c r="S134" s="85"/>
      <c r="T134" s="52"/>
      <c r="U134" s="126"/>
      <c r="V134" s="84"/>
      <c r="W134" s="101">
        <v>14000</v>
      </c>
      <c r="X134" s="101">
        <v>14000</v>
      </c>
      <c r="Y134" s="101"/>
      <c r="Z134" s="43"/>
      <c r="AA134" s="77"/>
    </row>
    <row r="135" spans="1:27" ht="21.75" customHeight="1">
      <c r="A135" s="70" t="s">
        <v>203</v>
      </c>
      <c r="B135" s="93" t="s">
        <v>127</v>
      </c>
      <c r="C135" s="195"/>
      <c r="D135" s="50"/>
      <c r="E135" s="195"/>
      <c r="F135" s="51"/>
      <c r="G135" s="194"/>
      <c r="H135" s="194" t="s">
        <v>230</v>
      </c>
      <c r="I135" s="25">
        <f t="shared" si="34"/>
      </c>
      <c r="J135" s="50"/>
      <c r="K135" s="50"/>
      <c r="L135" s="80">
        <f aca="true" t="shared" si="43" ref="L135:X137">L136</f>
        <v>0</v>
      </c>
      <c r="M135" s="80">
        <f t="shared" si="43"/>
        <v>0</v>
      </c>
      <c r="N135" s="80">
        <f t="shared" si="43"/>
        <v>0</v>
      </c>
      <c r="O135" s="80">
        <f t="shared" si="43"/>
        <v>0</v>
      </c>
      <c r="P135" s="80">
        <f t="shared" si="43"/>
        <v>15000</v>
      </c>
      <c r="Q135" s="80">
        <f t="shared" si="43"/>
        <v>0</v>
      </c>
      <c r="R135" s="80">
        <f t="shared" si="43"/>
        <v>15000</v>
      </c>
      <c r="S135" s="80">
        <f t="shared" si="43"/>
        <v>0</v>
      </c>
      <c r="T135" s="80">
        <f t="shared" si="43"/>
        <v>0</v>
      </c>
      <c r="U135" s="80">
        <f t="shared" si="43"/>
        <v>0</v>
      </c>
      <c r="V135" s="80">
        <f t="shared" si="43"/>
        <v>15000</v>
      </c>
      <c r="W135" s="80">
        <f t="shared" si="43"/>
        <v>55000</v>
      </c>
      <c r="X135" s="80">
        <f t="shared" si="43"/>
        <v>55000</v>
      </c>
      <c r="Y135" s="80"/>
      <c r="Z135" s="43"/>
      <c r="AA135" s="77"/>
    </row>
    <row r="136" spans="1:27" ht="24" customHeight="1">
      <c r="A136" s="122" t="s">
        <v>32</v>
      </c>
      <c r="B136" s="128" t="s">
        <v>186</v>
      </c>
      <c r="C136" s="34"/>
      <c r="D136" s="3"/>
      <c r="E136" s="4"/>
      <c r="F136" s="3"/>
      <c r="G136" s="194"/>
      <c r="H136" s="194" t="s">
        <v>230</v>
      </c>
      <c r="I136" s="25">
        <f t="shared" si="34"/>
      </c>
      <c r="J136" s="3"/>
      <c r="K136" s="34"/>
      <c r="L136" s="36">
        <f t="shared" si="43"/>
        <v>0</v>
      </c>
      <c r="M136" s="246">
        <f t="shared" si="43"/>
        <v>0</v>
      </c>
      <c r="N136" s="36">
        <f t="shared" si="43"/>
        <v>0</v>
      </c>
      <c r="O136" s="246">
        <f t="shared" si="43"/>
        <v>0</v>
      </c>
      <c r="P136" s="36">
        <f t="shared" si="43"/>
        <v>15000</v>
      </c>
      <c r="Q136" s="36">
        <f t="shared" si="43"/>
        <v>0</v>
      </c>
      <c r="R136" s="36">
        <f t="shared" si="43"/>
        <v>15000</v>
      </c>
      <c r="S136" s="36">
        <f t="shared" si="43"/>
        <v>0</v>
      </c>
      <c r="T136" s="36">
        <f t="shared" si="43"/>
        <v>0</v>
      </c>
      <c r="U136" s="36">
        <f t="shared" si="43"/>
        <v>0</v>
      </c>
      <c r="V136" s="36">
        <f t="shared" si="43"/>
        <v>15000</v>
      </c>
      <c r="W136" s="36">
        <f t="shared" si="43"/>
        <v>55000</v>
      </c>
      <c r="X136" s="36">
        <f t="shared" si="43"/>
        <v>55000</v>
      </c>
      <c r="Y136" s="36"/>
      <c r="Z136" s="43"/>
      <c r="AA136" s="77"/>
    </row>
    <row r="137" spans="1:27" ht="27" customHeight="1">
      <c r="A137" s="42"/>
      <c r="B137" s="94" t="s">
        <v>113</v>
      </c>
      <c r="C137" s="51"/>
      <c r="D137" s="50"/>
      <c r="E137" s="195"/>
      <c r="F137" s="50"/>
      <c r="G137" s="194"/>
      <c r="H137" s="194" t="s">
        <v>230</v>
      </c>
      <c r="I137" s="25">
        <f t="shared" si="34"/>
      </c>
      <c r="J137" s="50"/>
      <c r="K137" s="51"/>
      <c r="L137" s="112">
        <f t="shared" si="43"/>
        <v>0</v>
      </c>
      <c r="M137" s="84">
        <f t="shared" si="43"/>
        <v>0</v>
      </c>
      <c r="N137" s="112">
        <f t="shared" si="43"/>
        <v>0</v>
      </c>
      <c r="O137" s="84">
        <f t="shared" si="43"/>
        <v>0</v>
      </c>
      <c r="P137" s="112">
        <f t="shared" si="43"/>
        <v>15000</v>
      </c>
      <c r="Q137" s="112">
        <f t="shared" si="43"/>
        <v>0</v>
      </c>
      <c r="R137" s="112">
        <f t="shared" si="43"/>
        <v>15000</v>
      </c>
      <c r="S137" s="112">
        <f t="shared" si="43"/>
        <v>0</v>
      </c>
      <c r="T137" s="112">
        <f t="shared" si="43"/>
        <v>0</v>
      </c>
      <c r="U137" s="112">
        <f t="shared" si="43"/>
        <v>0</v>
      </c>
      <c r="V137" s="112">
        <f t="shared" si="43"/>
        <v>15000</v>
      </c>
      <c r="W137" s="112">
        <f t="shared" si="43"/>
        <v>55000</v>
      </c>
      <c r="X137" s="112">
        <f t="shared" si="43"/>
        <v>55000</v>
      </c>
      <c r="Y137" s="112"/>
      <c r="Z137" s="43"/>
      <c r="AA137" s="77"/>
    </row>
    <row r="138" spans="1:27" ht="21.75" customHeight="1">
      <c r="A138" s="2">
        <v>1</v>
      </c>
      <c r="B138" s="13" t="s">
        <v>148</v>
      </c>
      <c r="C138" s="4" t="s">
        <v>162</v>
      </c>
      <c r="D138" s="50"/>
      <c r="E138" s="195"/>
      <c r="F138" s="51"/>
      <c r="G138" s="194"/>
      <c r="H138" s="194" t="s">
        <v>230</v>
      </c>
      <c r="I138" s="25">
        <f t="shared" si="34"/>
      </c>
      <c r="J138" s="50"/>
      <c r="K138" s="50"/>
      <c r="L138" s="139">
        <v>0</v>
      </c>
      <c r="M138" s="201"/>
      <c r="N138" s="139">
        <v>0</v>
      </c>
      <c r="O138" s="201"/>
      <c r="P138" s="139">
        <v>15000</v>
      </c>
      <c r="Q138" s="85">
        <v>0</v>
      </c>
      <c r="R138" s="139">
        <v>15000</v>
      </c>
      <c r="S138" s="85">
        <v>0</v>
      </c>
      <c r="T138" s="52"/>
      <c r="U138" s="126"/>
      <c r="V138" s="7">
        <v>15000</v>
      </c>
      <c r="W138" s="7">
        <v>55000</v>
      </c>
      <c r="X138" s="7">
        <v>55000</v>
      </c>
      <c r="Y138" s="7"/>
      <c r="Z138" s="43"/>
      <c r="AA138" s="77"/>
    </row>
    <row r="139" spans="1:27" ht="21.75" customHeight="1">
      <c r="A139" s="70" t="s">
        <v>204</v>
      </c>
      <c r="B139" s="93" t="s">
        <v>128</v>
      </c>
      <c r="C139" s="195"/>
      <c r="D139" s="50"/>
      <c r="E139" s="195"/>
      <c r="F139" s="51"/>
      <c r="G139" s="194"/>
      <c r="H139" s="194" t="s">
        <v>230</v>
      </c>
      <c r="I139" s="25">
        <f t="shared" si="34"/>
      </c>
      <c r="J139" s="50"/>
      <c r="K139" s="50"/>
      <c r="L139" s="80">
        <f>L140+L141+L145</f>
        <v>62923</v>
      </c>
      <c r="M139" s="80">
        <f aca="true" t="shared" si="44" ref="M139:Y139">M140+M141+M145</f>
        <v>16523</v>
      </c>
      <c r="N139" s="80">
        <f t="shared" si="44"/>
        <v>62923</v>
      </c>
      <c r="O139" s="80">
        <f t="shared" si="44"/>
        <v>16523</v>
      </c>
      <c r="P139" s="80">
        <f t="shared" si="44"/>
        <v>135204</v>
      </c>
      <c r="Q139" s="80">
        <f t="shared" si="44"/>
        <v>72591</v>
      </c>
      <c r="R139" s="80">
        <f t="shared" si="44"/>
        <v>135204</v>
      </c>
      <c r="S139" s="80">
        <f t="shared" si="44"/>
        <v>72591</v>
      </c>
      <c r="T139" s="80">
        <f t="shared" si="44"/>
        <v>40000</v>
      </c>
      <c r="U139" s="80">
        <f t="shared" si="44"/>
        <v>6400</v>
      </c>
      <c r="V139" s="80">
        <f t="shared" si="44"/>
        <v>22613</v>
      </c>
      <c r="W139" s="80">
        <f t="shared" si="44"/>
        <v>196500</v>
      </c>
      <c r="X139" s="80">
        <f t="shared" si="44"/>
        <v>72500</v>
      </c>
      <c r="Y139" s="80">
        <f t="shared" si="44"/>
        <v>124000</v>
      </c>
      <c r="Z139" s="43"/>
      <c r="AA139" s="77"/>
    </row>
    <row r="140" spans="1:27" ht="24" customHeight="1">
      <c r="A140" s="122" t="s">
        <v>32</v>
      </c>
      <c r="B140" s="128" t="s">
        <v>186</v>
      </c>
      <c r="C140" s="34"/>
      <c r="D140" s="3"/>
      <c r="E140" s="4"/>
      <c r="F140" s="3"/>
      <c r="G140" s="194"/>
      <c r="H140" s="194" t="s">
        <v>230</v>
      </c>
      <c r="I140" s="25">
        <f t="shared" si="34"/>
      </c>
      <c r="J140" s="3"/>
      <c r="K140" s="34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43"/>
      <c r="AA140" s="77"/>
    </row>
    <row r="141" spans="1:27" ht="24" customHeight="1">
      <c r="A141" s="122" t="s">
        <v>33</v>
      </c>
      <c r="B141" s="128" t="s">
        <v>192</v>
      </c>
      <c r="C141" s="34"/>
      <c r="D141" s="3"/>
      <c r="E141" s="4"/>
      <c r="F141" s="3"/>
      <c r="G141" s="194"/>
      <c r="H141" s="194" t="s">
        <v>230</v>
      </c>
      <c r="I141" s="25">
        <f t="shared" si="34"/>
      </c>
      <c r="J141" s="3"/>
      <c r="K141" s="34"/>
      <c r="L141" s="44">
        <f>L142</f>
        <v>58435</v>
      </c>
      <c r="M141" s="44">
        <f aca="true" t="shared" si="45" ref="M141:Y141">M142</f>
        <v>16523</v>
      </c>
      <c r="N141" s="44">
        <f t="shared" si="45"/>
        <v>58435</v>
      </c>
      <c r="O141" s="44">
        <f t="shared" si="45"/>
        <v>16523</v>
      </c>
      <c r="P141" s="44">
        <f t="shared" si="45"/>
        <v>110636</v>
      </c>
      <c r="Q141" s="44">
        <f t="shared" si="45"/>
        <v>56523</v>
      </c>
      <c r="R141" s="44">
        <f t="shared" si="45"/>
        <v>110636</v>
      </c>
      <c r="S141" s="44">
        <f t="shared" si="45"/>
        <v>56523</v>
      </c>
      <c r="T141" s="44">
        <f t="shared" si="45"/>
        <v>40000</v>
      </c>
      <c r="U141" s="44">
        <f t="shared" si="45"/>
        <v>1912</v>
      </c>
      <c r="V141" s="44">
        <f t="shared" si="45"/>
        <v>14113</v>
      </c>
      <c r="W141" s="44">
        <f t="shared" si="45"/>
        <v>128000</v>
      </c>
      <c r="X141" s="44">
        <f t="shared" si="45"/>
        <v>35000</v>
      </c>
      <c r="Y141" s="44">
        <f t="shared" si="45"/>
        <v>93000</v>
      </c>
      <c r="Z141" s="43"/>
      <c r="AA141" s="77"/>
    </row>
    <row r="142" spans="1:27" ht="21.75" customHeight="1">
      <c r="A142" s="318"/>
      <c r="B142" s="49" t="s">
        <v>112</v>
      </c>
      <c r="C142" s="195"/>
      <c r="D142" s="50"/>
      <c r="E142" s="195"/>
      <c r="F142" s="51"/>
      <c r="G142" s="194"/>
      <c r="H142" s="194" t="s">
        <v>230</v>
      </c>
      <c r="I142" s="25">
        <f t="shared" si="34"/>
      </c>
      <c r="J142" s="50"/>
      <c r="K142" s="50"/>
      <c r="L142" s="81">
        <f>SUM(L143:L144)</f>
        <v>58435</v>
      </c>
      <c r="M142" s="81">
        <f>SUM(M143:M144)</f>
        <v>16523</v>
      </c>
      <c r="N142" s="81">
        <f aca="true" t="shared" si="46" ref="N142:Y142">SUM(N143:N144)</f>
        <v>58435</v>
      </c>
      <c r="O142" s="81">
        <f t="shared" si="46"/>
        <v>16523</v>
      </c>
      <c r="P142" s="81">
        <f t="shared" si="46"/>
        <v>110636</v>
      </c>
      <c r="Q142" s="81">
        <f t="shared" si="46"/>
        <v>56523</v>
      </c>
      <c r="R142" s="81">
        <f t="shared" si="46"/>
        <v>110636</v>
      </c>
      <c r="S142" s="81">
        <f t="shared" si="46"/>
        <v>56523</v>
      </c>
      <c r="T142" s="81">
        <f t="shared" si="46"/>
        <v>40000</v>
      </c>
      <c r="U142" s="81">
        <f t="shared" si="46"/>
        <v>1912</v>
      </c>
      <c r="V142" s="81">
        <f t="shared" si="46"/>
        <v>14113</v>
      </c>
      <c r="W142" s="81">
        <f t="shared" si="46"/>
        <v>128000</v>
      </c>
      <c r="X142" s="81">
        <f t="shared" si="46"/>
        <v>35000</v>
      </c>
      <c r="Y142" s="81">
        <f t="shared" si="46"/>
        <v>93000</v>
      </c>
      <c r="Z142" s="43"/>
      <c r="AA142" s="77"/>
    </row>
    <row r="143" spans="1:27" ht="63" customHeight="1">
      <c r="A143" s="2">
        <v>1</v>
      </c>
      <c r="B143" s="13" t="s">
        <v>56</v>
      </c>
      <c r="C143" s="20" t="s">
        <v>17</v>
      </c>
      <c r="D143" s="20" t="s">
        <v>57</v>
      </c>
      <c r="E143" s="20" t="s">
        <v>58</v>
      </c>
      <c r="F143" s="11">
        <v>220</v>
      </c>
      <c r="G143" s="194" t="s">
        <v>273</v>
      </c>
      <c r="H143" s="194" t="s">
        <v>249</v>
      </c>
      <c r="I143" s="25" t="str">
        <f t="shared" si="34"/>
        <v>UBND tỉnh</v>
      </c>
      <c r="J143" s="15">
        <v>119047</v>
      </c>
      <c r="K143" s="23"/>
      <c r="L143" s="139">
        <v>43025</v>
      </c>
      <c r="M143" s="244">
        <v>16523</v>
      </c>
      <c r="N143" s="139">
        <v>43025</v>
      </c>
      <c r="O143" s="244">
        <v>16523</v>
      </c>
      <c r="P143" s="139">
        <v>89523</v>
      </c>
      <c r="Q143" s="82">
        <f>M143+40000</f>
        <v>56523</v>
      </c>
      <c r="R143" s="139">
        <v>89523</v>
      </c>
      <c r="S143" s="82">
        <f>O143+40000</f>
        <v>56523</v>
      </c>
      <c r="T143" s="52">
        <v>25000</v>
      </c>
      <c r="U143" s="126">
        <v>1502</v>
      </c>
      <c r="V143" s="284">
        <v>8000</v>
      </c>
      <c r="W143" s="31">
        <f>X143+Y143</f>
        <v>35000</v>
      </c>
      <c r="X143" s="31">
        <v>10000</v>
      </c>
      <c r="Y143" s="31">
        <v>25000</v>
      </c>
      <c r="Z143" s="43" t="s">
        <v>60</v>
      </c>
      <c r="AA143" s="77"/>
    </row>
    <row r="144" spans="1:27" ht="56.25">
      <c r="A144" s="289">
        <v>2</v>
      </c>
      <c r="B144" s="13" t="s">
        <v>76</v>
      </c>
      <c r="C144" s="25" t="s">
        <v>77</v>
      </c>
      <c r="D144" s="4" t="s">
        <v>78</v>
      </c>
      <c r="E144" s="4" t="s">
        <v>79</v>
      </c>
      <c r="F144" s="4">
        <v>280</v>
      </c>
      <c r="G144" s="194" t="s">
        <v>274</v>
      </c>
      <c r="H144" s="194" t="s">
        <v>250</v>
      </c>
      <c r="I144" s="25" t="str">
        <f t="shared" si="34"/>
        <v>UBND tỉnh</v>
      </c>
      <c r="J144" s="14">
        <v>178638</v>
      </c>
      <c r="K144" s="4"/>
      <c r="L144" s="139">
        <v>15410</v>
      </c>
      <c r="M144" s="200">
        <v>0</v>
      </c>
      <c r="N144" s="139">
        <v>15410</v>
      </c>
      <c r="O144" s="200">
        <v>0</v>
      </c>
      <c r="P144" s="139">
        <v>21113</v>
      </c>
      <c r="Q144" s="52">
        <v>0</v>
      </c>
      <c r="R144" s="139">
        <v>21113</v>
      </c>
      <c r="S144" s="52">
        <v>0</v>
      </c>
      <c r="T144" s="52">
        <v>15000</v>
      </c>
      <c r="U144" s="126">
        <v>410</v>
      </c>
      <c r="V144" s="319">
        <v>6113</v>
      </c>
      <c r="W144" s="31">
        <f>X144+Y144</f>
        <v>93000</v>
      </c>
      <c r="X144" s="82">
        <v>25000</v>
      </c>
      <c r="Y144" s="82">
        <v>68000</v>
      </c>
      <c r="Z144" s="43" t="s">
        <v>80</v>
      </c>
      <c r="AA144" s="77"/>
    </row>
    <row r="145" spans="1:27" ht="24" customHeight="1">
      <c r="A145" s="122" t="s">
        <v>34</v>
      </c>
      <c r="B145" s="128" t="s">
        <v>193</v>
      </c>
      <c r="C145" s="4"/>
      <c r="D145" s="3"/>
      <c r="E145" s="4"/>
      <c r="F145" s="34"/>
      <c r="G145" s="194"/>
      <c r="H145" s="194" t="s">
        <v>230</v>
      </c>
      <c r="I145" s="25">
        <f t="shared" si="34"/>
      </c>
      <c r="J145" s="3"/>
      <c r="K145" s="3"/>
      <c r="L145" s="74">
        <f aca="true" t="shared" si="47" ref="L145:Y145">L146</f>
        <v>4488</v>
      </c>
      <c r="M145" s="74">
        <f t="shared" si="47"/>
        <v>0</v>
      </c>
      <c r="N145" s="74">
        <f t="shared" si="47"/>
        <v>4488</v>
      </c>
      <c r="O145" s="74">
        <f t="shared" si="47"/>
        <v>0</v>
      </c>
      <c r="P145" s="74">
        <f t="shared" si="47"/>
        <v>24568</v>
      </c>
      <c r="Q145" s="74">
        <f t="shared" si="47"/>
        <v>16068</v>
      </c>
      <c r="R145" s="74">
        <f t="shared" si="47"/>
        <v>24568</v>
      </c>
      <c r="S145" s="74">
        <f t="shared" si="47"/>
        <v>16068</v>
      </c>
      <c r="T145" s="74">
        <f t="shared" si="47"/>
        <v>0</v>
      </c>
      <c r="U145" s="74">
        <f t="shared" si="47"/>
        <v>4488</v>
      </c>
      <c r="V145" s="74">
        <f t="shared" si="47"/>
        <v>8500</v>
      </c>
      <c r="W145" s="74">
        <f t="shared" si="47"/>
        <v>68500</v>
      </c>
      <c r="X145" s="74">
        <f t="shared" si="47"/>
        <v>37500</v>
      </c>
      <c r="Y145" s="74">
        <f t="shared" si="47"/>
        <v>31000</v>
      </c>
      <c r="Z145" s="43"/>
      <c r="AA145" s="77"/>
    </row>
    <row r="146" spans="1:27" ht="27" customHeight="1">
      <c r="A146" s="42"/>
      <c r="B146" s="49" t="s">
        <v>112</v>
      </c>
      <c r="C146" s="195"/>
      <c r="D146" s="50"/>
      <c r="E146" s="195"/>
      <c r="F146" s="51"/>
      <c r="G146" s="194"/>
      <c r="H146" s="194" t="s">
        <v>230</v>
      </c>
      <c r="I146" s="25">
        <f t="shared" si="34"/>
      </c>
      <c r="J146" s="50"/>
      <c r="K146" s="50"/>
      <c r="L146" s="75">
        <f aca="true" t="shared" si="48" ref="L146:Y146">SUM(L147:L149)</f>
        <v>4488</v>
      </c>
      <c r="M146" s="75">
        <f t="shared" si="48"/>
        <v>0</v>
      </c>
      <c r="N146" s="75">
        <f t="shared" si="48"/>
        <v>4488</v>
      </c>
      <c r="O146" s="75">
        <f t="shared" si="48"/>
        <v>0</v>
      </c>
      <c r="P146" s="75">
        <f t="shared" si="48"/>
        <v>24568</v>
      </c>
      <c r="Q146" s="75">
        <f t="shared" si="48"/>
        <v>16068</v>
      </c>
      <c r="R146" s="75">
        <f t="shared" si="48"/>
        <v>24568</v>
      </c>
      <c r="S146" s="75">
        <f t="shared" si="48"/>
        <v>16068</v>
      </c>
      <c r="T146" s="75">
        <f t="shared" si="48"/>
        <v>0</v>
      </c>
      <c r="U146" s="75">
        <f t="shared" si="48"/>
        <v>4488</v>
      </c>
      <c r="V146" s="75">
        <f t="shared" si="48"/>
        <v>8500</v>
      </c>
      <c r="W146" s="75">
        <f t="shared" si="48"/>
        <v>68500</v>
      </c>
      <c r="X146" s="75">
        <f t="shared" si="48"/>
        <v>37500</v>
      </c>
      <c r="Y146" s="75">
        <f t="shared" si="48"/>
        <v>31000</v>
      </c>
      <c r="Z146" s="43"/>
      <c r="AA146" s="77"/>
    </row>
    <row r="147" spans="1:27" ht="53.25" customHeight="1">
      <c r="A147" s="2">
        <v>1</v>
      </c>
      <c r="B147" s="13" t="s">
        <v>42</v>
      </c>
      <c r="C147" s="308" t="s">
        <v>19</v>
      </c>
      <c r="D147" s="308" t="s">
        <v>43</v>
      </c>
      <c r="E147" s="308" t="s">
        <v>44</v>
      </c>
      <c r="F147" s="308">
        <v>130</v>
      </c>
      <c r="G147" s="194" t="s">
        <v>275</v>
      </c>
      <c r="H147" s="194" t="s">
        <v>251</v>
      </c>
      <c r="I147" s="25" t="str">
        <f t="shared" si="34"/>
        <v>UBND tỉnh</v>
      </c>
      <c r="J147" s="14">
        <v>34707</v>
      </c>
      <c r="K147" s="308"/>
      <c r="L147" s="139">
        <v>530</v>
      </c>
      <c r="M147" s="309"/>
      <c r="N147" s="139">
        <v>530</v>
      </c>
      <c r="O147" s="309"/>
      <c r="P147" s="139">
        <v>2568</v>
      </c>
      <c r="Q147" s="52">
        <v>1068</v>
      </c>
      <c r="R147" s="139">
        <v>2568</v>
      </c>
      <c r="S147" s="52">
        <v>1068</v>
      </c>
      <c r="T147" s="52"/>
      <c r="U147" s="126">
        <v>530</v>
      </c>
      <c r="V147" s="284">
        <v>1500</v>
      </c>
      <c r="W147" s="31">
        <f>X147+Y147</f>
        <v>33000</v>
      </c>
      <c r="X147" s="31">
        <v>13000</v>
      </c>
      <c r="Y147" s="31">
        <v>20000</v>
      </c>
      <c r="Z147" s="43" t="s">
        <v>45</v>
      </c>
      <c r="AA147" s="77"/>
    </row>
    <row r="148" spans="1:27" ht="56.25" customHeight="1">
      <c r="A148" s="289">
        <v>2</v>
      </c>
      <c r="B148" s="13" t="s">
        <v>49</v>
      </c>
      <c r="C148" s="4" t="s">
        <v>14</v>
      </c>
      <c r="D148" s="4" t="s">
        <v>50</v>
      </c>
      <c r="E148" s="4" t="s">
        <v>44</v>
      </c>
      <c r="F148" s="11">
        <v>220</v>
      </c>
      <c r="G148" s="194" t="s">
        <v>276</v>
      </c>
      <c r="H148" s="194" t="s">
        <v>252</v>
      </c>
      <c r="I148" s="25" t="str">
        <f t="shared" si="34"/>
        <v>UBND tỉnh</v>
      </c>
      <c r="J148" s="15">
        <v>31468</v>
      </c>
      <c r="K148" s="4"/>
      <c r="L148" s="139">
        <v>3958</v>
      </c>
      <c r="M148" s="200"/>
      <c r="N148" s="139">
        <v>3958</v>
      </c>
      <c r="O148" s="200"/>
      <c r="P148" s="139">
        <v>10500</v>
      </c>
      <c r="Q148" s="52">
        <v>5000</v>
      </c>
      <c r="R148" s="139">
        <v>10500</v>
      </c>
      <c r="S148" s="52">
        <v>5000</v>
      </c>
      <c r="T148" s="52">
        <v>0</v>
      </c>
      <c r="U148" s="126">
        <v>3958</v>
      </c>
      <c r="V148" s="284">
        <v>5500</v>
      </c>
      <c r="W148" s="31">
        <f>X148+Y148</f>
        <v>16000</v>
      </c>
      <c r="X148" s="82">
        <v>13000</v>
      </c>
      <c r="Y148" s="82">
        <v>3000</v>
      </c>
      <c r="Z148" s="43" t="s">
        <v>140</v>
      </c>
      <c r="AA148" s="77"/>
    </row>
    <row r="149" spans="1:27" ht="57" customHeight="1">
      <c r="A149" s="2">
        <v>3</v>
      </c>
      <c r="B149" s="13" t="s">
        <v>51</v>
      </c>
      <c r="C149" s="4" t="s">
        <v>13</v>
      </c>
      <c r="D149" s="4" t="s">
        <v>52</v>
      </c>
      <c r="E149" s="4" t="s">
        <v>44</v>
      </c>
      <c r="F149" s="11">
        <v>220</v>
      </c>
      <c r="G149" s="194" t="s">
        <v>277</v>
      </c>
      <c r="H149" s="194" t="s">
        <v>240</v>
      </c>
      <c r="I149" s="25" t="str">
        <f t="shared" si="34"/>
        <v>UBND tỉnh</v>
      </c>
      <c r="J149" s="15">
        <v>28006</v>
      </c>
      <c r="K149" s="19"/>
      <c r="L149" s="139">
        <v>0</v>
      </c>
      <c r="M149" s="15"/>
      <c r="N149" s="139">
        <v>0</v>
      </c>
      <c r="O149" s="15"/>
      <c r="P149" s="139">
        <v>11500</v>
      </c>
      <c r="Q149" s="88">
        <v>10000</v>
      </c>
      <c r="R149" s="139">
        <v>11500</v>
      </c>
      <c r="S149" s="88">
        <v>10000</v>
      </c>
      <c r="T149" s="52">
        <v>0</v>
      </c>
      <c r="U149" s="126">
        <v>0</v>
      </c>
      <c r="V149" s="284">
        <v>1500</v>
      </c>
      <c r="W149" s="31">
        <f>X149+Y149</f>
        <v>19500</v>
      </c>
      <c r="X149" s="31">
        <v>11500</v>
      </c>
      <c r="Y149" s="31">
        <v>8000</v>
      </c>
      <c r="Z149" s="43" t="s">
        <v>217</v>
      </c>
      <c r="AA149" s="77"/>
    </row>
    <row r="150" spans="1:27" ht="21.75" customHeight="1">
      <c r="A150" s="70" t="s">
        <v>205</v>
      </c>
      <c r="B150" s="93" t="s">
        <v>129</v>
      </c>
      <c r="C150" s="195"/>
      <c r="D150" s="50"/>
      <c r="E150" s="195"/>
      <c r="F150" s="51"/>
      <c r="G150" s="194"/>
      <c r="H150" s="194" t="s">
        <v>230</v>
      </c>
      <c r="I150" s="25">
        <f t="shared" si="34"/>
      </c>
      <c r="J150" s="50"/>
      <c r="K150" s="50"/>
      <c r="L150" s="80">
        <f aca="true" t="shared" si="49" ref="L150:X150">L151+L152</f>
        <v>64717</v>
      </c>
      <c r="M150" s="80">
        <f t="shared" si="49"/>
        <v>0</v>
      </c>
      <c r="N150" s="80">
        <f t="shared" si="49"/>
        <v>64717</v>
      </c>
      <c r="O150" s="80">
        <f t="shared" si="49"/>
        <v>0</v>
      </c>
      <c r="P150" s="80">
        <f t="shared" si="49"/>
        <v>66000</v>
      </c>
      <c r="Q150" s="80">
        <f t="shared" si="49"/>
        <v>0</v>
      </c>
      <c r="R150" s="80">
        <f t="shared" si="49"/>
        <v>66000</v>
      </c>
      <c r="S150" s="80">
        <f t="shared" si="49"/>
        <v>0</v>
      </c>
      <c r="T150" s="80">
        <f t="shared" si="49"/>
        <v>51000</v>
      </c>
      <c r="U150" s="80">
        <f t="shared" si="49"/>
        <v>13717</v>
      </c>
      <c r="V150" s="80">
        <f t="shared" si="49"/>
        <v>15000</v>
      </c>
      <c r="W150" s="80">
        <f t="shared" si="49"/>
        <v>25000</v>
      </c>
      <c r="X150" s="80">
        <f t="shared" si="49"/>
        <v>25000</v>
      </c>
      <c r="Y150" s="80"/>
      <c r="Z150" s="43"/>
      <c r="AA150" s="77"/>
    </row>
    <row r="151" spans="1:27" ht="24" customHeight="1">
      <c r="A151" s="122" t="s">
        <v>32</v>
      </c>
      <c r="B151" s="128" t="s">
        <v>186</v>
      </c>
      <c r="C151" s="34"/>
      <c r="D151" s="3"/>
      <c r="E151" s="4"/>
      <c r="F151" s="3"/>
      <c r="G151" s="194"/>
      <c r="H151" s="194" t="s">
        <v>230</v>
      </c>
      <c r="I151" s="25">
        <f t="shared" si="34"/>
      </c>
      <c r="J151" s="3"/>
      <c r="K151" s="34"/>
      <c r="L151" s="139"/>
      <c r="M151" s="139"/>
      <c r="N151" s="139"/>
      <c r="O151" s="139"/>
      <c r="P151" s="139"/>
      <c r="Q151" s="139"/>
      <c r="R151" s="139"/>
      <c r="S151" s="139"/>
      <c r="T151" s="3"/>
      <c r="U151" s="3"/>
      <c r="V151" s="3"/>
      <c r="W151" s="3"/>
      <c r="X151" s="3"/>
      <c r="Y151" s="3"/>
      <c r="Z151" s="43"/>
      <c r="AA151" s="77"/>
    </row>
    <row r="152" spans="1:27" ht="24" customHeight="1">
      <c r="A152" s="122" t="s">
        <v>33</v>
      </c>
      <c r="B152" s="128" t="s">
        <v>192</v>
      </c>
      <c r="C152" s="34"/>
      <c r="D152" s="3"/>
      <c r="E152" s="4"/>
      <c r="F152" s="3"/>
      <c r="G152" s="194"/>
      <c r="H152" s="194" t="s">
        <v>230</v>
      </c>
      <c r="I152" s="25">
        <f t="shared" si="34"/>
      </c>
      <c r="J152" s="3"/>
      <c r="K152" s="34"/>
      <c r="L152" s="44">
        <f aca="true" t="shared" si="50" ref="L152:X153">L153</f>
        <v>64717</v>
      </c>
      <c r="M152" s="37">
        <f t="shared" si="50"/>
        <v>0</v>
      </c>
      <c r="N152" s="44">
        <f t="shared" si="50"/>
        <v>64717</v>
      </c>
      <c r="O152" s="37">
        <f t="shared" si="50"/>
        <v>0</v>
      </c>
      <c r="P152" s="44">
        <f t="shared" si="50"/>
        <v>66000</v>
      </c>
      <c r="Q152" s="44">
        <f t="shared" si="50"/>
        <v>0</v>
      </c>
      <c r="R152" s="44">
        <f t="shared" si="50"/>
        <v>66000</v>
      </c>
      <c r="S152" s="44">
        <f t="shared" si="50"/>
        <v>0</v>
      </c>
      <c r="T152" s="44">
        <f t="shared" si="50"/>
        <v>51000</v>
      </c>
      <c r="U152" s="44">
        <f t="shared" si="50"/>
        <v>13717</v>
      </c>
      <c r="V152" s="44">
        <f t="shared" si="50"/>
        <v>15000</v>
      </c>
      <c r="W152" s="44">
        <f t="shared" si="50"/>
        <v>25000</v>
      </c>
      <c r="X152" s="44">
        <f t="shared" si="50"/>
        <v>25000</v>
      </c>
      <c r="Y152" s="44"/>
      <c r="Z152" s="43"/>
      <c r="AA152" s="77"/>
    </row>
    <row r="153" spans="1:27" ht="21.75" customHeight="1">
      <c r="A153" s="70"/>
      <c r="B153" s="49" t="s">
        <v>112</v>
      </c>
      <c r="C153" s="195"/>
      <c r="D153" s="50"/>
      <c r="E153" s="195"/>
      <c r="F153" s="51"/>
      <c r="G153" s="194"/>
      <c r="H153" s="194" t="s">
        <v>230</v>
      </c>
      <c r="I153" s="25">
        <f t="shared" si="34"/>
      </c>
      <c r="J153" s="50"/>
      <c r="K153" s="50"/>
      <c r="L153" s="81">
        <f t="shared" si="50"/>
        <v>64717</v>
      </c>
      <c r="M153" s="81">
        <f t="shared" si="50"/>
        <v>0</v>
      </c>
      <c r="N153" s="81">
        <f t="shared" si="50"/>
        <v>64717</v>
      </c>
      <c r="O153" s="81">
        <f t="shared" si="50"/>
        <v>0</v>
      </c>
      <c r="P153" s="81">
        <f t="shared" si="50"/>
        <v>66000</v>
      </c>
      <c r="Q153" s="81">
        <f t="shared" si="50"/>
        <v>0</v>
      </c>
      <c r="R153" s="81">
        <f t="shared" si="50"/>
        <v>66000</v>
      </c>
      <c r="S153" s="81">
        <f t="shared" si="50"/>
        <v>0</v>
      </c>
      <c r="T153" s="81">
        <f t="shared" si="50"/>
        <v>51000</v>
      </c>
      <c r="U153" s="81">
        <f t="shared" si="50"/>
        <v>13717</v>
      </c>
      <c r="V153" s="81">
        <f t="shared" si="50"/>
        <v>15000</v>
      </c>
      <c r="W153" s="81">
        <f t="shared" si="50"/>
        <v>25000</v>
      </c>
      <c r="X153" s="81">
        <f t="shared" si="50"/>
        <v>25000</v>
      </c>
      <c r="Y153" s="81"/>
      <c r="Z153" s="43"/>
      <c r="AA153" s="77"/>
    </row>
    <row r="154" spans="1:27" ht="52.5" customHeight="1">
      <c r="A154" s="2">
        <v>1</v>
      </c>
      <c r="B154" s="310" t="s">
        <v>46</v>
      </c>
      <c r="C154" s="282" t="s">
        <v>18</v>
      </c>
      <c r="D154" s="307" t="s">
        <v>47</v>
      </c>
      <c r="E154" s="307" t="s">
        <v>48</v>
      </c>
      <c r="F154" s="38" t="s">
        <v>90</v>
      </c>
      <c r="G154" s="194" t="s">
        <v>278</v>
      </c>
      <c r="H154" s="194" t="s">
        <v>253</v>
      </c>
      <c r="I154" s="25" t="str">
        <f t="shared" si="34"/>
        <v>UBND tỉnh</v>
      </c>
      <c r="J154" s="14">
        <v>91808</v>
      </c>
      <c r="K154" s="16"/>
      <c r="L154" s="139">
        <v>64717</v>
      </c>
      <c r="M154" s="249"/>
      <c r="N154" s="139">
        <v>64717</v>
      </c>
      <c r="O154" s="249"/>
      <c r="P154" s="139">
        <v>66000</v>
      </c>
      <c r="Q154" s="311"/>
      <c r="R154" s="139">
        <v>66000</v>
      </c>
      <c r="S154" s="311"/>
      <c r="T154" s="52">
        <v>51000</v>
      </c>
      <c r="U154" s="126">
        <v>13717</v>
      </c>
      <c r="V154" s="284">
        <v>15000</v>
      </c>
      <c r="W154" s="31">
        <v>25000</v>
      </c>
      <c r="X154" s="31">
        <v>25000</v>
      </c>
      <c r="Y154" s="31"/>
      <c r="Z154" s="43"/>
      <c r="AA154" s="77"/>
    </row>
    <row r="155" spans="1:27" ht="59.25" customHeight="1">
      <c r="A155" s="70" t="s">
        <v>206</v>
      </c>
      <c r="B155" s="320" t="s">
        <v>130</v>
      </c>
      <c r="C155" s="195"/>
      <c r="D155" s="50"/>
      <c r="E155" s="195"/>
      <c r="F155" s="51"/>
      <c r="G155" s="194"/>
      <c r="H155" s="194" t="s">
        <v>230</v>
      </c>
      <c r="I155" s="25">
        <f t="shared" si="34"/>
      </c>
      <c r="J155" s="50"/>
      <c r="K155" s="50"/>
      <c r="L155" s="80">
        <f aca="true" t="shared" si="51" ref="L155:X155">L156+L157+L158</f>
        <v>0</v>
      </c>
      <c r="M155" s="80">
        <f t="shared" si="51"/>
        <v>0</v>
      </c>
      <c r="N155" s="80">
        <f t="shared" si="51"/>
        <v>0</v>
      </c>
      <c r="O155" s="80">
        <f t="shared" si="51"/>
        <v>0</v>
      </c>
      <c r="P155" s="80">
        <f t="shared" si="51"/>
        <v>3000</v>
      </c>
      <c r="Q155" s="80">
        <f t="shared" si="51"/>
        <v>0</v>
      </c>
      <c r="R155" s="80">
        <f t="shared" si="51"/>
        <v>3000</v>
      </c>
      <c r="S155" s="80">
        <f t="shared" si="51"/>
        <v>0</v>
      </c>
      <c r="T155" s="80">
        <f t="shared" si="51"/>
        <v>0</v>
      </c>
      <c r="U155" s="80">
        <f t="shared" si="51"/>
        <v>0</v>
      </c>
      <c r="V155" s="80">
        <f t="shared" si="51"/>
        <v>3000</v>
      </c>
      <c r="W155" s="80">
        <f t="shared" si="51"/>
        <v>5000</v>
      </c>
      <c r="X155" s="80">
        <f t="shared" si="51"/>
        <v>5000</v>
      </c>
      <c r="Y155" s="80"/>
      <c r="Z155" s="43"/>
      <c r="AA155" s="77"/>
    </row>
    <row r="156" spans="1:27" ht="24" customHeight="1">
      <c r="A156" s="122" t="s">
        <v>32</v>
      </c>
      <c r="B156" s="128" t="s">
        <v>186</v>
      </c>
      <c r="C156" s="4"/>
      <c r="D156" s="3"/>
      <c r="E156" s="4"/>
      <c r="F156" s="34"/>
      <c r="G156" s="194"/>
      <c r="H156" s="194" t="s">
        <v>230</v>
      </c>
      <c r="I156" s="25">
        <f t="shared" si="34"/>
      </c>
      <c r="J156" s="3"/>
      <c r="K156" s="3"/>
      <c r="L156" s="139"/>
      <c r="M156" s="139"/>
      <c r="N156" s="139"/>
      <c r="O156" s="139"/>
      <c r="P156" s="139"/>
      <c r="Q156" s="139"/>
      <c r="R156" s="139"/>
      <c r="S156" s="139"/>
      <c r="T156" s="74"/>
      <c r="U156" s="74"/>
      <c r="V156" s="74"/>
      <c r="W156" s="74"/>
      <c r="X156" s="74"/>
      <c r="Y156" s="74"/>
      <c r="Z156" s="43"/>
      <c r="AA156" s="77"/>
    </row>
    <row r="157" spans="1:27" ht="24" customHeight="1">
      <c r="A157" s="122" t="s">
        <v>33</v>
      </c>
      <c r="B157" s="128" t="s">
        <v>192</v>
      </c>
      <c r="C157" s="4"/>
      <c r="D157" s="3"/>
      <c r="E157" s="4"/>
      <c r="F157" s="34"/>
      <c r="G157" s="194"/>
      <c r="H157" s="194" t="s">
        <v>230</v>
      </c>
      <c r="I157" s="25">
        <f t="shared" si="34"/>
      </c>
      <c r="J157" s="3"/>
      <c r="K157" s="3"/>
      <c r="L157" s="139"/>
      <c r="M157" s="139"/>
      <c r="N157" s="139"/>
      <c r="O157" s="139"/>
      <c r="P157" s="139"/>
      <c r="Q157" s="139"/>
      <c r="R157" s="139"/>
      <c r="S157" s="139"/>
      <c r="T157" s="74"/>
      <c r="U157" s="74"/>
      <c r="V157" s="74"/>
      <c r="W157" s="74"/>
      <c r="X157" s="74"/>
      <c r="Y157" s="74"/>
      <c r="Z157" s="43"/>
      <c r="AA157" s="77"/>
    </row>
    <row r="158" spans="1:27" ht="24" customHeight="1">
      <c r="A158" s="122" t="s">
        <v>34</v>
      </c>
      <c r="B158" s="128" t="s">
        <v>193</v>
      </c>
      <c r="C158" s="4"/>
      <c r="D158" s="3"/>
      <c r="E158" s="4"/>
      <c r="F158" s="34"/>
      <c r="G158" s="194"/>
      <c r="H158" s="194" t="s">
        <v>230</v>
      </c>
      <c r="I158" s="25">
        <f t="shared" si="34"/>
      </c>
      <c r="J158" s="3"/>
      <c r="K158" s="3"/>
      <c r="L158" s="74">
        <f aca="true" t="shared" si="52" ref="L158:X159">L159</f>
        <v>0</v>
      </c>
      <c r="M158" s="74">
        <f t="shared" si="52"/>
        <v>0</v>
      </c>
      <c r="N158" s="74">
        <f t="shared" si="52"/>
        <v>0</v>
      </c>
      <c r="O158" s="74">
        <f t="shared" si="52"/>
        <v>0</v>
      </c>
      <c r="P158" s="74">
        <f t="shared" si="52"/>
        <v>3000</v>
      </c>
      <c r="Q158" s="74">
        <f t="shared" si="52"/>
        <v>0</v>
      </c>
      <c r="R158" s="74">
        <f t="shared" si="52"/>
        <v>3000</v>
      </c>
      <c r="S158" s="74">
        <f t="shared" si="52"/>
        <v>0</v>
      </c>
      <c r="T158" s="74">
        <f t="shared" si="52"/>
        <v>0</v>
      </c>
      <c r="U158" s="74">
        <f t="shared" si="52"/>
        <v>0</v>
      </c>
      <c r="V158" s="74">
        <f t="shared" si="52"/>
        <v>3000</v>
      </c>
      <c r="W158" s="74">
        <f t="shared" si="52"/>
        <v>5000</v>
      </c>
      <c r="X158" s="74">
        <f t="shared" si="52"/>
        <v>5000</v>
      </c>
      <c r="Y158" s="74"/>
      <c r="Z158" s="43"/>
      <c r="AA158" s="77"/>
    </row>
    <row r="159" spans="1:27" ht="21.75" customHeight="1">
      <c r="A159" s="42"/>
      <c r="B159" s="49" t="s">
        <v>112</v>
      </c>
      <c r="C159" s="195"/>
      <c r="D159" s="50"/>
      <c r="E159" s="195"/>
      <c r="F159" s="51"/>
      <c r="G159" s="194"/>
      <c r="H159" s="194" t="s">
        <v>230</v>
      </c>
      <c r="I159" s="25">
        <f t="shared" si="34"/>
      </c>
      <c r="J159" s="50"/>
      <c r="K159" s="50"/>
      <c r="L159" s="81">
        <f t="shared" si="52"/>
        <v>0</v>
      </c>
      <c r="M159" s="81">
        <f t="shared" si="52"/>
        <v>0</v>
      </c>
      <c r="N159" s="81">
        <f t="shared" si="52"/>
        <v>0</v>
      </c>
      <c r="O159" s="81">
        <f t="shared" si="52"/>
        <v>0</v>
      </c>
      <c r="P159" s="81">
        <f t="shared" si="52"/>
        <v>3000</v>
      </c>
      <c r="Q159" s="81">
        <f t="shared" si="52"/>
        <v>0</v>
      </c>
      <c r="R159" s="81">
        <f t="shared" si="52"/>
        <v>3000</v>
      </c>
      <c r="S159" s="81">
        <f t="shared" si="52"/>
        <v>0</v>
      </c>
      <c r="T159" s="81">
        <f t="shared" si="52"/>
        <v>0</v>
      </c>
      <c r="U159" s="81">
        <f t="shared" si="52"/>
        <v>0</v>
      </c>
      <c r="V159" s="81">
        <f t="shared" si="52"/>
        <v>3000</v>
      </c>
      <c r="W159" s="81">
        <f t="shared" si="52"/>
        <v>5000</v>
      </c>
      <c r="X159" s="81">
        <f t="shared" si="52"/>
        <v>5000</v>
      </c>
      <c r="Y159" s="81"/>
      <c r="Z159" s="43"/>
      <c r="AA159" s="77"/>
    </row>
    <row r="160" spans="1:27" ht="57.75" customHeight="1">
      <c r="A160" s="18">
        <v>1</v>
      </c>
      <c r="B160" s="321" t="s">
        <v>65</v>
      </c>
      <c r="C160" s="25" t="s">
        <v>12</v>
      </c>
      <c r="D160" s="299" t="s">
        <v>66</v>
      </c>
      <c r="E160" s="290" t="s">
        <v>58</v>
      </c>
      <c r="F160" s="290">
        <v>250</v>
      </c>
      <c r="G160" s="194" t="s">
        <v>279</v>
      </c>
      <c r="H160" s="194" t="s">
        <v>254</v>
      </c>
      <c r="I160" s="25" t="str">
        <f t="shared" si="34"/>
        <v>UBND tỉnh</v>
      </c>
      <c r="J160" s="14">
        <v>7566</v>
      </c>
      <c r="K160" s="290"/>
      <c r="L160" s="139">
        <v>0</v>
      </c>
      <c r="M160" s="300"/>
      <c r="N160" s="139">
        <v>0</v>
      </c>
      <c r="O160" s="300"/>
      <c r="P160" s="139">
        <v>3000</v>
      </c>
      <c r="Q160" s="82"/>
      <c r="R160" s="139">
        <v>3000</v>
      </c>
      <c r="S160" s="82"/>
      <c r="T160" s="52">
        <v>0</v>
      </c>
      <c r="U160" s="126">
        <v>0</v>
      </c>
      <c r="V160" s="284">
        <f>1000+1000+1000</f>
        <v>3000</v>
      </c>
      <c r="W160" s="31">
        <v>5000</v>
      </c>
      <c r="X160" s="31">
        <v>5000</v>
      </c>
      <c r="Y160" s="31"/>
      <c r="Z160" s="43"/>
      <c r="AA160" s="77"/>
    </row>
    <row r="161" spans="1:27" ht="21.75" customHeight="1">
      <c r="A161" s="70" t="s">
        <v>207</v>
      </c>
      <c r="B161" s="95" t="s">
        <v>131</v>
      </c>
      <c r="C161" s="195"/>
      <c r="D161" s="50"/>
      <c r="E161" s="195"/>
      <c r="F161" s="51"/>
      <c r="G161" s="194"/>
      <c r="H161" s="194" t="s">
        <v>230</v>
      </c>
      <c r="I161" s="25">
        <f t="shared" si="34"/>
      </c>
      <c r="J161" s="50"/>
      <c r="K161" s="50"/>
      <c r="L161" s="80">
        <f aca="true" t="shared" si="53" ref="L161:X161">L162+L163+L171</f>
        <v>16502</v>
      </c>
      <c r="M161" s="80">
        <f t="shared" si="53"/>
        <v>0</v>
      </c>
      <c r="N161" s="80">
        <f t="shared" si="53"/>
        <v>16502</v>
      </c>
      <c r="O161" s="80">
        <f t="shared" si="53"/>
        <v>0</v>
      </c>
      <c r="P161" s="80">
        <f t="shared" si="53"/>
        <v>18300</v>
      </c>
      <c r="Q161" s="80">
        <f t="shared" si="53"/>
        <v>0</v>
      </c>
      <c r="R161" s="80">
        <f t="shared" si="53"/>
        <v>18300</v>
      </c>
      <c r="S161" s="80">
        <f t="shared" si="53"/>
        <v>0</v>
      </c>
      <c r="T161" s="80">
        <f t="shared" si="53"/>
        <v>0</v>
      </c>
      <c r="U161" s="80">
        <f t="shared" si="53"/>
        <v>16502</v>
      </c>
      <c r="V161" s="80">
        <f t="shared" si="53"/>
        <v>18300</v>
      </c>
      <c r="W161" s="80">
        <f t="shared" si="53"/>
        <v>109000</v>
      </c>
      <c r="X161" s="80">
        <f t="shared" si="53"/>
        <v>109000</v>
      </c>
      <c r="Y161" s="80"/>
      <c r="Z161" s="43"/>
      <c r="AA161" s="77"/>
    </row>
    <row r="162" spans="1:27" ht="24" customHeight="1">
      <c r="A162" s="122" t="s">
        <v>32</v>
      </c>
      <c r="B162" s="128" t="s">
        <v>186</v>
      </c>
      <c r="C162" s="4"/>
      <c r="D162" s="3"/>
      <c r="E162" s="4"/>
      <c r="F162" s="34"/>
      <c r="G162" s="194"/>
      <c r="H162" s="194" t="s">
        <v>230</v>
      </c>
      <c r="I162" s="25">
        <f t="shared" si="34"/>
      </c>
      <c r="J162" s="3"/>
      <c r="K162" s="3"/>
      <c r="L162" s="139"/>
      <c r="M162" s="139"/>
      <c r="N162" s="139"/>
      <c r="O162" s="139"/>
      <c r="P162" s="139"/>
      <c r="Q162" s="139"/>
      <c r="R162" s="139"/>
      <c r="S162" s="139"/>
      <c r="T162" s="74"/>
      <c r="U162" s="74"/>
      <c r="V162" s="74"/>
      <c r="W162" s="74"/>
      <c r="X162" s="74"/>
      <c r="Y162" s="74"/>
      <c r="Z162" s="43"/>
      <c r="AA162" s="77"/>
    </row>
    <row r="163" spans="1:27" ht="24" customHeight="1">
      <c r="A163" s="122" t="s">
        <v>33</v>
      </c>
      <c r="B163" s="128" t="s">
        <v>192</v>
      </c>
      <c r="C163" s="4"/>
      <c r="D163" s="3"/>
      <c r="E163" s="4"/>
      <c r="F163" s="34"/>
      <c r="G163" s="194"/>
      <c r="H163" s="194" t="s">
        <v>230</v>
      </c>
      <c r="I163" s="25">
        <f>IF(ISBLANK(G163),"","UBND tỉnh")</f>
      </c>
      <c r="J163" s="3"/>
      <c r="K163" s="3"/>
      <c r="L163" s="74">
        <f aca="true" t="shared" si="54" ref="L163:X163">L164+L166</f>
        <v>11300</v>
      </c>
      <c r="M163" s="74">
        <f t="shared" si="54"/>
        <v>0</v>
      </c>
      <c r="N163" s="74">
        <f t="shared" si="54"/>
        <v>11300</v>
      </c>
      <c r="O163" s="74">
        <f t="shared" si="54"/>
        <v>0</v>
      </c>
      <c r="P163" s="74">
        <f t="shared" si="54"/>
        <v>11300</v>
      </c>
      <c r="Q163" s="74">
        <f t="shared" si="54"/>
        <v>0</v>
      </c>
      <c r="R163" s="74">
        <f t="shared" si="54"/>
        <v>11300</v>
      </c>
      <c r="S163" s="74">
        <f t="shared" si="54"/>
        <v>0</v>
      </c>
      <c r="T163" s="74">
        <f t="shared" si="54"/>
        <v>0</v>
      </c>
      <c r="U163" s="74">
        <f t="shared" si="54"/>
        <v>11300</v>
      </c>
      <c r="V163" s="74">
        <f t="shared" si="54"/>
        <v>11300</v>
      </c>
      <c r="W163" s="74">
        <f t="shared" si="54"/>
        <v>89000</v>
      </c>
      <c r="X163" s="74">
        <f t="shared" si="54"/>
        <v>89000</v>
      </c>
      <c r="Y163" s="74"/>
      <c r="Z163" s="43"/>
      <c r="AA163" s="77"/>
    </row>
    <row r="164" spans="1:27" ht="22.5" customHeight="1">
      <c r="A164" s="42"/>
      <c r="B164" s="49" t="s">
        <v>112</v>
      </c>
      <c r="C164" s="195"/>
      <c r="D164" s="50"/>
      <c r="E164" s="195"/>
      <c r="F164" s="51"/>
      <c r="G164" s="194"/>
      <c r="H164" s="194" t="s">
        <v>230</v>
      </c>
      <c r="I164" s="25">
        <f>IF(ISBLANK(G164),"","UBND tỉnh")</f>
      </c>
      <c r="J164" s="50"/>
      <c r="K164" s="50"/>
      <c r="L164" s="81">
        <f aca="true" t="shared" si="55" ref="L164:X164">L165</f>
        <v>11300</v>
      </c>
      <c r="M164" s="81">
        <f t="shared" si="55"/>
        <v>0</v>
      </c>
      <c r="N164" s="81">
        <f t="shared" si="55"/>
        <v>11300</v>
      </c>
      <c r="O164" s="81">
        <f t="shared" si="55"/>
        <v>0</v>
      </c>
      <c r="P164" s="81">
        <f t="shared" si="55"/>
        <v>11300</v>
      </c>
      <c r="Q164" s="81">
        <f t="shared" si="55"/>
        <v>0</v>
      </c>
      <c r="R164" s="81">
        <f t="shared" si="55"/>
        <v>11300</v>
      </c>
      <c r="S164" s="81">
        <f t="shared" si="55"/>
        <v>0</v>
      </c>
      <c r="T164" s="81">
        <f t="shared" si="55"/>
        <v>0</v>
      </c>
      <c r="U164" s="81">
        <f t="shared" si="55"/>
        <v>11300</v>
      </c>
      <c r="V164" s="81">
        <f t="shared" si="55"/>
        <v>11300</v>
      </c>
      <c r="W164" s="81">
        <f t="shared" si="55"/>
        <v>30000</v>
      </c>
      <c r="X164" s="81">
        <f t="shared" si="55"/>
        <v>30000</v>
      </c>
      <c r="Y164" s="81"/>
      <c r="Z164" s="43"/>
      <c r="AA164" s="77"/>
    </row>
    <row r="165" spans="1:27" ht="78.75" customHeight="1">
      <c r="A165" s="289">
        <v>1</v>
      </c>
      <c r="B165" s="13" t="s">
        <v>61</v>
      </c>
      <c r="C165" s="20" t="s">
        <v>14</v>
      </c>
      <c r="D165" s="16" t="s">
        <v>122</v>
      </c>
      <c r="E165" s="20" t="s">
        <v>62</v>
      </c>
      <c r="F165" s="290">
        <v>460</v>
      </c>
      <c r="G165" s="194" t="s">
        <v>280</v>
      </c>
      <c r="H165" s="194" t="s">
        <v>255</v>
      </c>
      <c r="I165" s="25" t="str">
        <f>IF(ISBLANK(G165),"","UBND tỉnh")</f>
        <v>UBND tỉnh</v>
      </c>
      <c r="J165" s="14">
        <v>43618</v>
      </c>
      <c r="K165" s="20"/>
      <c r="L165" s="139">
        <v>11300</v>
      </c>
      <c r="M165" s="24"/>
      <c r="N165" s="139">
        <v>11300</v>
      </c>
      <c r="O165" s="24"/>
      <c r="P165" s="139">
        <v>11300</v>
      </c>
      <c r="Q165" s="52"/>
      <c r="R165" s="139">
        <v>11300</v>
      </c>
      <c r="S165" s="52"/>
      <c r="T165" s="52">
        <v>0</v>
      </c>
      <c r="U165" s="126">
        <f>7300+4000</f>
        <v>11300</v>
      </c>
      <c r="V165" s="284">
        <f>4000+7300</f>
        <v>11300</v>
      </c>
      <c r="W165" s="31">
        <v>30000</v>
      </c>
      <c r="X165" s="31">
        <v>30000</v>
      </c>
      <c r="Y165" s="31"/>
      <c r="Z165" s="43"/>
      <c r="AA165" s="77"/>
    </row>
    <row r="166" spans="1:27" ht="21.75" customHeight="1">
      <c r="A166" s="318"/>
      <c r="B166" s="322" t="s">
        <v>113</v>
      </c>
      <c r="C166" s="195"/>
      <c r="D166" s="50"/>
      <c r="E166" s="195"/>
      <c r="F166" s="51"/>
      <c r="G166" s="194" t="s">
        <v>230</v>
      </c>
      <c r="H166" s="194" t="s">
        <v>230</v>
      </c>
      <c r="I166" s="25"/>
      <c r="J166" s="50"/>
      <c r="K166" s="50"/>
      <c r="L166" s="81">
        <f>SUM(L167:L170)</f>
        <v>0</v>
      </c>
      <c r="M166" s="81">
        <f aca="true" t="shared" si="56" ref="M166:X166">SUM(M167:M170)</f>
        <v>0</v>
      </c>
      <c r="N166" s="81">
        <f t="shared" si="56"/>
        <v>0</v>
      </c>
      <c r="O166" s="81">
        <f t="shared" si="56"/>
        <v>0</v>
      </c>
      <c r="P166" s="81">
        <f t="shared" si="56"/>
        <v>0</v>
      </c>
      <c r="Q166" s="81">
        <f t="shared" si="56"/>
        <v>0</v>
      </c>
      <c r="R166" s="81">
        <f t="shared" si="56"/>
        <v>0</v>
      </c>
      <c r="S166" s="81">
        <f t="shared" si="56"/>
        <v>0</v>
      </c>
      <c r="T166" s="81">
        <f t="shared" si="56"/>
        <v>0</v>
      </c>
      <c r="U166" s="81">
        <f t="shared" si="56"/>
        <v>0</v>
      </c>
      <c r="V166" s="81">
        <f t="shared" si="56"/>
        <v>0</v>
      </c>
      <c r="W166" s="81">
        <f t="shared" si="56"/>
        <v>59000</v>
      </c>
      <c r="X166" s="81">
        <f t="shared" si="56"/>
        <v>59000</v>
      </c>
      <c r="Y166" s="81"/>
      <c r="Z166" s="43"/>
      <c r="AA166" s="77"/>
    </row>
    <row r="167" spans="1:27" ht="38.25" customHeight="1">
      <c r="A167" s="323">
        <v>2</v>
      </c>
      <c r="B167" s="13" t="s">
        <v>26</v>
      </c>
      <c r="C167" s="20" t="s">
        <v>14</v>
      </c>
      <c r="D167" s="4" t="s">
        <v>163</v>
      </c>
      <c r="E167" s="4" t="s">
        <v>93</v>
      </c>
      <c r="F167" s="4">
        <v>460</v>
      </c>
      <c r="G167" s="194" t="s">
        <v>281</v>
      </c>
      <c r="H167" s="194" t="s">
        <v>231</v>
      </c>
      <c r="I167" s="25" t="str">
        <f aca="true" t="shared" si="57" ref="I167:I197">IF(ISBLANK(G167),"","UBND tỉnh")</f>
        <v>UBND tỉnh</v>
      </c>
      <c r="J167" s="14">
        <v>53367.8</v>
      </c>
      <c r="K167" s="4"/>
      <c r="L167" s="139">
        <v>0</v>
      </c>
      <c r="M167" s="200"/>
      <c r="N167" s="139">
        <v>0</v>
      </c>
      <c r="O167" s="200"/>
      <c r="P167" s="139">
        <v>0</v>
      </c>
      <c r="Q167" s="7"/>
      <c r="R167" s="139">
        <v>0</v>
      </c>
      <c r="S167" s="7"/>
      <c r="T167" s="52"/>
      <c r="U167" s="126"/>
      <c r="V167" s="37"/>
      <c r="W167" s="14">
        <v>20000</v>
      </c>
      <c r="X167" s="14">
        <v>20000</v>
      </c>
      <c r="Y167" s="14"/>
      <c r="Z167" s="43"/>
      <c r="AA167" s="77"/>
    </row>
    <row r="168" spans="1:27" ht="18.75">
      <c r="A168" s="2">
        <v>3</v>
      </c>
      <c r="B168" s="13" t="s">
        <v>29</v>
      </c>
      <c r="C168" s="20" t="s">
        <v>162</v>
      </c>
      <c r="D168" s="20"/>
      <c r="E168" s="20"/>
      <c r="F168" s="11">
        <v>460</v>
      </c>
      <c r="G168" s="194"/>
      <c r="H168" s="194" t="s">
        <v>230</v>
      </c>
      <c r="I168" s="25">
        <f t="shared" si="57"/>
      </c>
      <c r="J168" s="14"/>
      <c r="K168" s="20"/>
      <c r="L168" s="139">
        <v>0</v>
      </c>
      <c r="M168" s="24"/>
      <c r="N168" s="139">
        <v>0</v>
      </c>
      <c r="O168" s="24"/>
      <c r="P168" s="139">
        <v>0</v>
      </c>
      <c r="Q168" s="52"/>
      <c r="R168" s="139">
        <v>0</v>
      </c>
      <c r="S168" s="52"/>
      <c r="T168" s="52"/>
      <c r="U168" s="126"/>
      <c r="V168" s="284"/>
      <c r="W168" s="90">
        <v>20000</v>
      </c>
      <c r="X168" s="90">
        <v>20000</v>
      </c>
      <c r="Y168" s="90"/>
      <c r="Z168" s="43"/>
      <c r="AA168" s="77"/>
    </row>
    <row r="169" spans="1:27" ht="37.5">
      <c r="A169" s="368">
        <v>4</v>
      </c>
      <c r="B169" s="13" t="s">
        <v>366</v>
      </c>
      <c r="C169" s="352" t="s">
        <v>162</v>
      </c>
      <c r="D169" s="353" t="s">
        <v>367</v>
      </c>
      <c r="E169" s="353" t="s">
        <v>95</v>
      </c>
      <c r="F169" s="11"/>
      <c r="G169" s="194"/>
      <c r="H169" s="194"/>
      <c r="I169" s="25"/>
      <c r="J169" s="14">
        <v>30000</v>
      </c>
      <c r="K169" s="20"/>
      <c r="L169" s="139"/>
      <c r="M169" s="24"/>
      <c r="N169" s="139"/>
      <c r="O169" s="24"/>
      <c r="P169" s="139"/>
      <c r="Q169" s="52"/>
      <c r="R169" s="139"/>
      <c r="S169" s="52"/>
      <c r="T169" s="52"/>
      <c r="U169" s="126"/>
      <c r="V169" s="284"/>
      <c r="W169" s="90">
        <v>10000</v>
      </c>
      <c r="X169" s="90">
        <v>10000</v>
      </c>
      <c r="Y169" s="90"/>
      <c r="Z169" s="43"/>
      <c r="AA169" s="77"/>
    </row>
    <row r="170" spans="1:27" s="68" customFormat="1" ht="59.25" customHeight="1">
      <c r="A170" s="18">
        <v>5</v>
      </c>
      <c r="B170" s="64" t="s">
        <v>23</v>
      </c>
      <c r="C170" s="25" t="s">
        <v>13</v>
      </c>
      <c r="D170" s="25" t="s">
        <v>25</v>
      </c>
      <c r="E170" s="25">
        <v>2011</v>
      </c>
      <c r="F170" s="272" t="s">
        <v>161</v>
      </c>
      <c r="G170" s="194" t="s">
        <v>271</v>
      </c>
      <c r="H170" s="194" t="s">
        <v>245</v>
      </c>
      <c r="I170" s="25" t="str">
        <f>IF(ISBLANK(G170),"","UBND tỉnh")</f>
        <v>UBND tỉnh</v>
      </c>
      <c r="J170" s="32">
        <v>9479</v>
      </c>
      <c r="K170" s="25"/>
      <c r="L170" s="139">
        <v>0</v>
      </c>
      <c r="M170" s="274"/>
      <c r="N170" s="139">
        <v>0</v>
      </c>
      <c r="O170" s="274"/>
      <c r="P170" s="139">
        <v>0</v>
      </c>
      <c r="Q170" s="285"/>
      <c r="R170" s="139">
        <v>0</v>
      </c>
      <c r="S170" s="285"/>
      <c r="T170" s="32"/>
      <c r="U170" s="32"/>
      <c r="V170" s="281"/>
      <c r="W170" s="82">
        <v>9000</v>
      </c>
      <c r="X170" s="82">
        <v>9000</v>
      </c>
      <c r="Y170" s="82"/>
      <c r="Z170" s="79"/>
      <c r="AA170" s="77"/>
    </row>
    <row r="171" spans="1:27" ht="24" customHeight="1">
      <c r="A171" s="122" t="s">
        <v>34</v>
      </c>
      <c r="B171" s="128" t="s">
        <v>193</v>
      </c>
      <c r="C171" s="4"/>
      <c r="D171" s="3"/>
      <c r="E171" s="4"/>
      <c r="F171" s="34"/>
      <c r="G171" s="194"/>
      <c r="H171" s="194" t="s">
        <v>230</v>
      </c>
      <c r="I171" s="25">
        <f t="shared" si="57"/>
      </c>
      <c r="J171" s="3"/>
      <c r="K171" s="3"/>
      <c r="L171" s="74">
        <f aca="true" t="shared" si="58" ref="L171:X172">L172</f>
        <v>5202</v>
      </c>
      <c r="M171" s="74">
        <f t="shared" si="58"/>
        <v>0</v>
      </c>
      <c r="N171" s="74">
        <f t="shared" si="58"/>
        <v>5202</v>
      </c>
      <c r="O171" s="74">
        <f t="shared" si="58"/>
        <v>0</v>
      </c>
      <c r="P171" s="74">
        <f t="shared" si="58"/>
        <v>7000</v>
      </c>
      <c r="Q171" s="74">
        <f t="shared" si="58"/>
        <v>0</v>
      </c>
      <c r="R171" s="74">
        <f t="shared" si="58"/>
        <v>7000</v>
      </c>
      <c r="S171" s="74">
        <f t="shared" si="58"/>
        <v>0</v>
      </c>
      <c r="T171" s="74">
        <f t="shared" si="58"/>
        <v>0</v>
      </c>
      <c r="U171" s="74">
        <f t="shared" si="58"/>
        <v>5202</v>
      </c>
      <c r="V171" s="74">
        <f t="shared" si="58"/>
        <v>7000</v>
      </c>
      <c r="W171" s="74">
        <f t="shared" si="58"/>
        <v>20000</v>
      </c>
      <c r="X171" s="74">
        <f t="shared" si="58"/>
        <v>20000</v>
      </c>
      <c r="Y171" s="74"/>
      <c r="Z171" s="43"/>
      <c r="AA171" s="77"/>
    </row>
    <row r="172" spans="1:27" ht="21.75" customHeight="1">
      <c r="A172" s="42"/>
      <c r="B172" s="49" t="s">
        <v>112</v>
      </c>
      <c r="C172" s="195"/>
      <c r="D172" s="50"/>
      <c r="E172" s="195"/>
      <c r="F172" s="51"/>
      <c r="G172" s="194"/>
      <c r="H172" s="194" t="s">
        <v>230</v>
      </c>
      <c r="I172" s="25">
        <f t="shared" si="57"/>
      </c>
      <c r="J172" s="50"/>
      <c r="K172" s="50"/>
      <c r="L172" s="81">
        <f t="shared" si="58"/>
        <v>5202</v>
      </c>
      <c r="M172" s="81">
        <f t="shared" si="58"/>
        <v>0</v>
      </c>
      <c r="N172" s="81">
        <f t="shared" si="58"/>
        <v>5202</v>
      </c>
      <c r="O172" s="81">
        <f t="shared" si="58"/>
        <v>0</v>
      </c>
      <c r="P172" s="81">
        <f t="shared" si="58"/>
        <v>7000</v>
      </c>
      <c r="Q172" s="81">
        <f t="shared" si="58"/>
        <v>0</v>
      </c>
      <c r="R172" s="81">
        <f t="shared" si="58"/>
        <v>7000</v>
      </c>
      <c r="S172" s="81">
        <f t="shared" si="58"/>
        <v>0</v>
      </c>
      <c r="T172" s="81">
        <f t="shared" si="58"/>
        <v>0</v>
      </c>
      <c r="U172" s="81">
        <f t="shared" si="58"/>
        <v>5202</v>
      </c>
      <c r="V172" s="81">
        <f t="shared" si="58"/>
        <v>7000</v>
      </c>
      <c r="W172" s="81">
        <f t="shared" si="58"/>
        <v>20000</v>
      </c>
      <c r="X172" s="81">
        <f t="shared" si="58"/>
        <v>20000</v>
      </c>
      <c r="Y172" s="81"/>
      <c r="Z172" s="43"/>
      <c r="AA172" s="77"/>
    </row>
    <row r="173" spans="1:27" ht="56.25">
      <c r="A173" s="2">
        <v>1</v>
      </c>
      <c r="B173" s="13" t="s">
        <v>63</v>
      </c>
      <c r="C173" s="20" t="s">
        <v>14</v>
      </c>
      <c r="D173" s="20" t="s">
        <v>64</v>
      </c>
      <c r="E173" s="20" t="s">
        <v>62</v>
      </c>
      <c r="F173" s="11">
        <v>220</v>
      </c>
      <c r="G173" s="194" t="s">
        <v>282</v>
      </c>
      <c r="H173" s="194" t="s">
        <v>231</v>
      </c>
      <c r="I173" s="25" t="str">
        <f t="shared" si="57"/>
        <v>UBND tỉnh</v>
      </c>
      <c r="J173" s="14">
        <v>28722</v>
      </c>
      <c r="K173" s="20"/>
      <c r="L173" s="139">
        <v>5202</v>
      </c>
      <c r="M173" s="24"/>
      <c r="N173" s="139">
        <v>5202</v>
      </c>
      <c r="O173" s="24"/>
      <c r="P173" s="139">
        <v>7000</v>
      </c>
      <c r="Q173" s="52"/>
      <c r="R173" s="139">
        <v>7000</v>
      </c>
      <c r="S173" s="52"/>
      <c r="T173" s="52">
        <v>0</v>
      </c>
      <c r="U173" s="126">
        <v>5202</v>
      </c>
      <c r="V173" s="284">
        <v>7000</v>
      </c>
      <c r="W173" s="31">
        <v>20000</v>
      </c>
      <c r="X173" s="31">
        <v>20000</v>
      </c>
      <c r="Y173" s="31"/>
      <c r="Z173" s="43"/>
      <c r="AA173" s="77"/>
    </row>
    <row r="174" spans="1:27" ht="21.75" customHeight="1">
      <c r="A174" s="70" t="s">
        <v>208</v>
      </c>
      <c r="B174" s="324" t="s">
        <v>149</v>
      </c>
      <c r="C174" s="20"/>
      <c r="D174" s="11"/>
      <c r="E174" s="11"/>
      <c r="F174" s="51"/>
      <c r="G174" s="194"/>
      <c r="H174" s="194" t="s">
        <v>230</v>
      </c>
      <c r="I174" s="25">
        <f t="shared" si="57"/>
      </c>
      <c r="J174" s="50"/>
      <c r="K174" s="50"/>
      <c r="L174" s="80">
        <f aca="true" t="shared" si="59" ref="L174:X174">L175+L176</f>
        <v>0</v>
      </c>
      <c r="M174" s="80">
        <f t="shared" si="59"/>
        <v>0</v>
      </c>
      <c r="N174" s="80">
        <f t="shared" si="59"/>
        <v>0</v>
      </c>
      <c r="O174" s="80">
        <f t="shared" si="59"/>
        <v>0</v>
      </c>
      <c r="P174" s="80">
        <f t="shared" si="59"/>
        <v>0</v>
      </c>
      <c r="Q174" s="80">
        <f t="shared" si="59"/>
        <v>0</v>
      </c>
      <c r="R174" s="80">
        <f t="shared" si="59"/>
        <v>0</v>
      </c>
      <c r="S174" s="80">
        <f t="shared" si="59"/>
        <v>0</v>
      </c>
      <c r="T174" s="80">
        <f t="shared" si="59"/>
        <v>0</v>
      </c>
      <c r="U174" s="80">
        <f t="shared" si="59"/>
        <v>0</v>
      </c>
      <c r="V174" s="80">
        <f t="shared" si="59"/>
        <v>0</v>
      </c>
      <c r="W174" s="80">
        <f t="shared" si="59"/>
        <v>44000</v>
      </c>
      <c r="X174" s="80">
        <f t="shared" si="59"/>
        <v>44000</v>
      </c>
      <c r="Y174" s="80"/>
      <c r="Z174" s="43"/>
      <c r="AA174" s="77"/>
    </row>
    <row r="175" spans="1:27" ht="24" customHeight="1">
      <c r="A175" s="122" t="s">
        <v>32</v>
      </c>
      <c r="B175" s="128" t="s">
        <v>186</v>
      </c>
      <c r="C175" s="4"/>
      <c r="D175" s="3"/>
      <c r="E175" s="4"/>
      <c r="F175" s="34"/>
      <c r="G175" s="194"/>
      <c r="H175" s="194" t="s">
        <v>230</v>
      </c>
      <c r="I175" s="25">
        <f t="shared" si="57"/>
      </c>
      <c r="J175" s="3"/>
      <c r="K175" s="3"/>
      <c r="L175" s="139"/>
      <c r="M175" s="139"/>
      <c r="N175" s="139"/>
      <c r="O175" s="139"/>
      <c r="P175" s="139"/>
      <c r="Q175" s="139"/>
      <c r="R175" s="139"/>
      <c r="S175" s="139"/>
      <c r="T175" s="74"/>
      <c r="U175" s="74"/>
      <c r="V175" s="74"/>
      <c r="W175" s="74"/>
      <c r="X175" s="74"/>
      <c r="Y175" s="74"/>
      <c r="Z175" s="43"/>
      <c r="AA175" s="77"/>
    </row>
    <row r="176" spans="1:27" ht="24" customHeight="1">
      <c r="A176" s="122" t="s">
        <v>33</v>
      </c>
      <c r="B176" s="128" t="s">
        <v>192</v>
      </c>
      <c r="C176" s="4"/>
      <c r="D176" s="3"/>
      <c r="E176" s="4"/>
      <c r="F176" s="34"/>
      <c r="G176" s="194"/>
      <c r="H176" s="194" t="s">
        <v>230</v>
      </c>
      <c r="I176" s="25">
        <f t="shared" si="57"/>
      </c>
      <c r="J176" s="3"/>
      <c r="K176" s="3"/>
      <c r="L176" s="74">
        <f aca="true" t="shared" si="60" ref="L176:X177">L177</f>
        <v>0</v>
      </c>
      <c r="M176" s="74">
        <f t="shared" si="60"/>
        <v>0</v>
      </c>
      <c r="N176" s="74">
        <f t="shared" si="60"/>
        <v>0</v>
      </c>
      <c r="O176" s="74">
        <f t="shared" si="60"/>
        <v>0</v>
      </c>
      <c r="P176" s="74">
        <f t="shared" si="60"/>
        <v>0</v>
      </c>
      <c r="Q176" s="74">
        <f t="shared" si="60"/>
        <v>0</v>
      </c>
      <c r="R176" s="74">
        <f t="shared" si="60"/>
        <v>0</v>
      </c>
      <c r="S176" s="74">
        <f t="shared" si="60"/>
        <v>0</v>
      </c>
      <c r="T176" s="74">
        <f t="shared" si="60"/>
        <v>0</v>
      </c>
      <c r="U176" s="74">
        <f t="shared" si="60"/>
        <v>0</v>
      </c>
      <c r="V176" s="74">
        <f t="shared" si="60"/>
        <v>0</v>
      </c>
      <c r="W176" s="74">
        <f t="shared" si="60"/>
        <v>44000</v>
      </c>
      <c r="X176" s="74">
        <f t="shared" si="60"/>
        <v>44000</v>
      </c>
      <c r="Y176" s="74"/>
      <c r="Z176" s="43"/>
      <c r="AA176" s="77"/>
    </row>
    <row r="177" spans="1:27" ht="24" customHeight="1">
      <c r="A177" s="71"/>
      <c r="B177" s="57" t="s">
        <v>113</v>
      </c>
      <c r="C177" s="294"/>
      <c r="D177" s="294"/>
      <c r="E177" s="294"/>
      <c r="F177" s="4"/>
      <c r="G177" s="194"/>
      <c r="H177" s="194" t="s">
        <v>230</v>
      </c>
      <c r="I177" s="25">
        <f t="shared" si="57"/>
      </c>
      <c r="J177" s="15"/>
      <c r="K177" s="294"/>
      <c r="L177" s="81">
        <f t="shared" si="60"/>
        <v>0</v>
      </c>
      <c r="M177" s="81">
        <f t="shared" si="60"/>
        <v>0</v>
      </c>
      <c r="N177" s="81">
        <f t="shared" si="60"/>
        <v>0</v>
      </c>
      <c r="O177" s="81">
        <f t="shared" si="60"/>
        <v>0</v>
      </c>
      <c r="P177" s="81">
        <f t="shared" si="60"/>
        <v>0</v>
      </c>
      <c r="Q177" s="81">
        <f t="shared" si="60"/>
        <v>0</v>
      </c>
      <c r="R177" s="81">
        <f t="shared" si="60"/>
        <v>0</v>
      </c>
      <c r="S177" s="81">
        <f t="shared" si="60"/>
        <v>0</v>
      </c>
      <c r="T177" s="81">
        <f t="shared" si="60"/>
        <v>0</v>
      </c>
      <c r="U177" s="81">
        <f t="shared" si="60"/>
        <v>0</v>
      </c>
      <c r="V177" s="81">
        <f t="shared" si="60"/>
        <v>0</v>
      </c>
      <c r="W177" s="81">
        <f t="shared" si="60"/>
        <v>44000</v>
      </c>
      <c r="X177" s="81">
        <f t="shared" si="60"/>
        <v>44000</v>
      </c>
      <c r="Y177" s="81"/>
      <c r="Z177" s="43"/>
      <c r="AA177" s="77"/>
    </row>
    <row r="178" spans="1:27" ht="21.75" customHeight="1">
      <c r="A178" s="291">
        <v>1</v>
      </c>
      <c r="B178" s="96" t="s">
        <v>368</v>
      </c>
      <c r="C178" s="20" t="s">
        <v>104</v>
      </c>
      <c r="D178" s="11" t="s">
        <v>369</v>
      </c>
      <c r="E178" s="11"/>
      <c r="F178" s="51"/>
      <c r="G178" s="194"/>
      <c r="H178" s="194" t="s">
        <v>230</v>
      </c>
      <c r="I178" s="25">
        <f t="shared" si="57"/>
      </c>
      <c r="J178" s="50"/>
      <c r="K178" s="50"/>
      <c r="L178" s="139">
        <v>0</v>
      </c>
      <c r="M178" s="201"/>
      <c r="N178" s="139">
        <v>0</v>
      </c>
      <c r="O178" s="201"/>
      <c r="P178" s="139">
        <v>0</v>
      </c>
      <c r="Q178" s="85"/>
      <c r="R178" s="139">
        <v>0</v>
      </c>
      <c r="S178" s="85"/>
      <c r="T178" s="52"/>
      <c r="U178" s="126"/>
      <c r="V178" s="84"/>
      <c r="W178" s="31">
        <v>44000</v>
      </c>
      <c r="X178" s="31">
        <v>44000</v>
      </c>
      <c r="Y178" s="31"/>
      <c r="Z178" s="43"/>
      <c r="AA178" s="77"/>
    </row>
    <row r="179" spans="1:27" s="103" customFormat="1" ht="40.5" customHeight="1">
      <c r="A179" s="70" t="s">
        <v>209</v>
      </c>
      <c r="B179" s="320" t="s">
        <v>155</v>
      </c>
      <c r="C179" s="282"/>
      <c r="D179" s="307"/>
      <c r="E179" s="307"/>
      <c r="F179" s="102"/>
      <c r="G179" s="194"/>
      <c r="H179" s="194" t="s">
        <v>230</v>
      </c>
      <c r="I179" s="25">
        <f t="shared" si="57"/>
      </c>
      <c r="J179" s="21"/>
      <c r="K179" s="97"/>
      <c r="L179" s="113">
        <f>L180+L181</f>
        <v>0</v>
      </c>
      <c r="M179" s="113">
        <f aca="true" t="shared" si="61" ref="M179:X179">M180+M181</f>
        <v>0</v>
      </c>
      <c r="N179" s="113">
        <f t="shared" si="61"/>
        <v>0</v>
      </c>
      <c r="O179" s="113">
        <f t="shared" si="61"/>
        <v>0</v>
      </c>
      <c r="P179" s="113">
        <f t="shared" si="61"/>
        <v>0</v>
      </c>
      <c r="Q179" s="113">
        <f t="shared" si="61"/>
        <v>0</v>
      </c>
      <c r="R179" s="113">
        <f t="shared" si="61"/>
        <v>0</v>
      </c>
      <c r="S179" s="113">
        <f t="shared" si="61"/>
        <v>0</v>
      </c>
      <c r="T179" s="113">
        <f t="shared" si="61"/>
        <v>0</v>
      </c>
      <c r="U179" s="113">
        <f t="shared" si="61"/>
        <v>0</v>
      </c>
      <c r="V179" s="113">
        <f t="shared" si="61"/>
        <v>0</v>
      </c>
      <c r="W179" s="113">
        <f t="shared" si="61"/>
        <v>150000</v>
      </c>
      <c r="X179" s="113">
        <f t="shared" si="61"/>
        <v>150000</v>
      </c>
      <c r="Y179" s="30"/>
      <c r="Z179" s="43"/>
      <c r="AA179" s="77"/>
    </row>
    <row r="180" spans="1:27" s="103" customFormat="1" ht="18.75">
      <c r="A180" s="122" t="s">
        <v>32</v>
      </c>
      <c r="B180" s="128" t="s">
        <v>186</v>
      </c>
      <c r="C180" s="325"/>
      <c r="D180" s="326"/>
      <c r="E180" s="307"/>
      <c r="F180" s="102"/>
      <c r="G180" s="194"/>
      <c r="H180" s="194"/>
      <c r="I180" s="25"/>
      <c r="J180" s="21"/>
      <c r="K180" s="97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30"/>
      <c r="Z180" s="43"/>
      <c r="AA180" s="77"/>
    </row>
    <row r="181" spans="1:27" s="103" customFormat="1" ht="18.75">
      <c r="A181" s="122" t="s">
        <v>33</v>
      </c>
      <c r="B181" s="128" t="s">
        <v>192</v>
      </c>
      <c r="C181" s="325"/>
      <c r="D181" s="326"/>
      <c r="E181" s="307"/>
      <c r="F181" s="102"/>
      <c r="G181" s="194"/>
      <c r="H181" s="194"/>
      <c r="I181" s="25"/>
      <c r="J181" s="21"/>
      <c r="K181" s="97"/>
      <c r="L181" s="113">
        <f>L182+L184</f>
        <v>0</v>
      </c>
      <c r="M181" s="113">
        <f aca="true" t="shared" si="62" ref="M181:X181">M182+M184</f>
        <v>0</v>
      </c>
      <c r="N181" s="113">
        <f t="shared" si="62"/>
        <v>0</v>
      </c>
      <c r="O181" s="113">
        <f t="shared" si="62"/>
        <v>0</v>
      </c>
      <c r="P181" s="113">
        <f t="shared" si="62"/>
        <v>0</v>
      </c>
      <c r="Q181" s="113">
        <f t="shared" si="62"/>
        <v>0</v>
      </c>
      <c r="R181" s="113">
        <f t="shared" si="62"/>
        <v>0</v>
      </c>
      <c r="S181" s="113">
        <f t="shared" si="62"/>
        <v>0</v>
      </c>
      <c r="T181" s="113">
        <f t="shared" si="62"/>
        <v>0</v>
      </c>
      <c r="U181" s="113">
        <f t="shared" si="62"/>
        <v>0</v>
      </c>
      <c r="V181" s="113">
        <f t="shared" si="62"/>
        <v>0</v>
      </c>
      <c r="W181" s="113">
        <f t="shared" si="62"/>
        <v>150000</v>
      </c>
      <c r="X181" s="113">
        <f t="shared" si="62"/>
        <v>150000</v>
      </c>
      <c r="Y181" s="30"/>
      <c r="Z181" s="43"/>
      <c r="AA181" s="77"/>
    </row>
    <row r="182" spans="1:27" s="351" customFormat="1" ht="20.25" customHeight="1">
      <c r="A182" s="344"/>
      <c r="B182" s="57" t="s">
        <v>112</v>
      </c>
      <c r="C182" s="345"/>
      <c r="D182" s="346"/>
      <c r="E182" s="347"/>
      <c r="F182" s="348"/>
      <c r="G182" s="230"/>
      <c r="H182" s="230" t="s">
        <v>230</v>
      </c>
      <c r="I182" s="239">
        <f t="shared" si="57"/>
      </c>
      <c r="J182" s="73"/>
      <c r="K182" s="349"/>
      <c r="L182" s="134">
        <f>L183</f>
        <v>0</v>
      </c>
      <c r="M182" s="134">
        <f aca="true" t="shared" si="63" ref="M182:X182">M183</f>
        <v>0</v>
      </c>
      <c r="N182" s="134">
        <f t="shared" si="63"/>
        <v>0</v>
      </c>
      <c r="O182" s="134">
        <f t="shared" si="63"/>
        <v>0</v>
      </c>
      <c r="P182" s="134">
        <f t="shared" si="63"/>
        <v>0</v>
      </c>
      <c r="Q182" s="134">
        <f t="shared" si="63"/>
        <v>0</v>
      </c>
      <c r="R182" s="134">
        <f t="shared" si="63"/>
        <v>0</v>
      </c>
      <c r="S182" s="134">
        <f t="shared" si="63"/>
        <v>0</v>
      </c>
      <c r="T182" s="134">
        <f t="shared" si="63"/>
        <v>0</v>
      </c>
      <c r="U182" s="134">
        <f t="shared" si="63"/>
        <v>0</v>
      </c>
      <c r="V182" s="134">
        <f t="shared" si="63"/>
        <v>0</v>
      </c>
      <c r="W182" s="134">
        <f t="shared" si="63"/>
        <v>80000</v>
      </c>
      <c r="X182" s="134">
        <f t="shared" si="63"/>
        <v>80000</v>
      </c>
      <c r="Y182" s="87"/>
      <c r="Z182" s="350"/>
      <c r="AA182" s="77"/>
    </row>
    <row r="183" spans="1:27" s="103" customFormat="1" ht="56.25">
      <c r="A183" s="343">
        <v>1</v>
      </c>
      <c r="B183" s="310" t="s">
        <v>361</v>
      </c>
      <c r="C183" s="325" t="s">
        <v>72</v>
      </c>
      <c r="D183" s="326" t="s">
        <v>362</v>
      </c>
      <c r="E183" s="307" t="s">
        <v>55</v>
      </c>
      <c r="F183" s="102"/>
      <c r="G183" s="194">
        <v>706</v>
      </c>
      <c r="H183" s="225">
        <v>40366</v>
      </c>
      <c r="I183" s="25" t="str">
        <f t="shared" si="57"/>
        <v>UBND tỉnh</v>
      </c>
      <c r="J183" s="15">
        <v>169700</v>
      </c>
      <c r="K183" s="97"/>
      <c r="L183" s="139"/>
      <c r="M183" s="139"/>
      <c r="N183" s="139"/>
      <c r="O183" s="139"/>
      <c r="P183" s="139"/>
      <c r="Q183" s="139"/>
      <c r="R183" s="139"/>
      <c r="S183" s="139"/>
      <c r="T183" s="284"/>
      <c r="U183" s="281"/>
      <c r="V183" s="284"/>
      <c r="W183" s="31">
        <v>80000</v>
      </c>
      <c r="X183" s="31">
        <v>80000</v>
      </c>
      <c r="Y183" s="31"/>
      <c r="Z183" s="43"/>
      <c r="AA183" s="77"/>
    </row>
    <row r="184" spans="1:27" s="103" customFormat="1" ht="19.5">
      <c r="A184" s="343"/>
      <c r="B184" s="57" t="s">
        <v>113</v>
      </c>
      <c r="C184" s="325"/>
      <c r="D184" s="326"/>
      <c r="E184" s="307"/>
      <c r="F184" s="102"/>
      <c r="G184" s="194"/>
      <c r="H184" s="225"/>
      <c r="I184" s="25"/>
      <c r="J184" s="15">
        <v>414000</v>
      </c>
      <c r="K184" s="97"/>
      <c r="L184" s="139">
        <f>L185</f>
        <v>0</v>
      </c>
      <c r="M184" s="139">
        <f aca="true" t="shared" si="64" ref="M184:Y184">M185</f>
        <v>0</v>
      </c>
      <c r="N184" s="139">
        <f t="shared" si="64"/>
        <v>0</v>
      </c>
      <c r="O184" s="139">
        <f t="shared" si="64"/>
        <v>0</v>
      </c>
      <c r="P184" s="139">
        <f t="shared" si="64"/>
        <v>0</v>
      </c>
      <c r="Q184" s="139">
        <f t="shared" si="64"/>
        <v>0</v>
      </c>
      <c r="R184" s="139">
        <f t="shared" si="64"/>
        <v>0</v>
      </c>
      <c r="S184" s="139">
        <f t="shared" si="64"/>
        <v>0</v>
      </c>
      <c r="T184" s="139">
        <f t="shared" si="64"/>
        <v>0</v>
      </c>
      <c r="U184" s="139">
        <f t="shared" si="64"/>
        <v>0</v>
      </c>
      <c r="V184" s="139">
        <f t="shared" si="64"/>
        <v>0</v>
      </c>
      <c r="W184" s="139">
        <f t="shared" si="64"/>
        <v>70000</v>
      </c>
      <c r="X184" s="139">
        <f t="shared" si="64"/>
        <v>70000</v>
      </c>
      <c r="Y184" s="139">
        <f t="shared" si="64"/>
        <v>0</v>
      </c>
      <c r="Z184" s="43"/>
      <c r="AA184" s="77"/>
    </row>
    <row r="185" spans="1:27" s="103" customFormat="1" ht="37.5">
      <c r="A185" s="343">
        <v>2</v>
      </c>
      <c r="B185" s="105" t="s">
        <v>364</v>
      </c>
      <c r="C185" s="325"/>
      <c r="D185" s="326"/>
      <c r="E185" s="307"/>
      <c r="F185" s="102"/>
      <c r="G185" s="194"/>
      <c r="H185" s="225"/>
      <c r="I185" s="25"/>
      <c r="J185" s="15"/>
      <c r="K185" s="97"/>
      <c r="L185" s="139"/>
      <c r="M185" s="139"/>
      <c r="N185" s="139"/>
      <c r="O185" s="139"/>
      <c r="P185" s="139"/>
      <c r="Q185" s="139"/>
      <c r="R185" s="139"/>
      <c r="S185" s="139"/>
      <c r="T185" s="284"/>
      <c r="U185" s="281"/>
      <c r="V185" s="284"/>
      <c r="W185" s="82">
        <v>70000</v>
      </c>
      <c r="X185" s="82">
        <v>70000</v>
      </c>
      <c r="Y185" s="31"/>
      <c r="Z185" s="43"/>
      <c r="AA185" s="77"/>
    </row>
    <row r="186" spans="1:27" ht="37.5" customHeight="1">
      <c r="A186" s="70" t="s">
        <v>210</v>
      </c>
      <c r="B186" s="327" t="s">
        <v>150</v>
      </c>
      <c r="C186" s="91"/>
      <c r="D186" s="98"/>
      <c r="E186" s="11"/>
      <c r="F186" s="51"/>
      <c r="G186" s="194"/>
      <c r="H186" s="194" t="s">
        <v>230</v>
      </c>
      <c r="I186" s="25">
        <f t="shared" si="57"/>
      </c>
      <c r="J186" s="50"/>
      <c r="K186" s="50"/>
      <c r="L186" s="80">
        <f aca="true" t="shared" si="65" ref="L186:X186">L187+L188+L189</f>
        <v>0</v>
      </c>
      <c r="M186" s="80">
        <f t="shared" si="65"/>
        <v>0</v>
      </c>
      <c r="N186" s="80">
        <f t="shared" si="65"/>
        <v>0</v>
      </c>
      <c r="O186" s="80">
        <f t="shared" si="65"/>
        <v>0</v>
      </c>
      <c r="P186" s="80">
        <f t="shared" si="65"/>
        <v>0</v>
      </c>
      <c r="Q186" s="80">
        <f t="shared" si="65"/>
        <v>0</v>
      </c>
      <c r="R186" s="80">
        <f t="shared" si="65"/>
        <v>0</v>
      </c>
      <c r="S186" s="80">
        <f t="shared" si="65"/>
        <v>0</v>
      </c>
      <c r="T186" s="80">
        <f t="shared" si="65"/>
        <v>0</v>
      </c>
      <c r="U186" s="80">
        <f t="shared" si="65"/>
        <v>0</v>
      </c>
      <c r="V186" s="80">
        <f t="shared" si="65"/>
        <v>0</v>
      </c>
      <c r="W186" s="80">
        <f t="shared" si="65"/>
        <v>20000</v>
      </c>
      <c r="X186" s="80">
        <f t="shared" si="65"/>
        <v>20000</v>
      </c>
      <c r="Y186" s="80"/>
      <c r="Z186" s="43"/>
      <c r="AA186" s="77"/>
    </row>
    <row r="187" spans="1:27" ht="24" customHeight="1">
      <c r="A187" s="122" t="s">
        <v>32</v>
      </c>
      <c r="B187" s="128" t="s">
        <v>186</v>
      </c>
      <c r="C187" s="4"/>
      <c r="D187" s="3"/>
      <c r="E187" s="4"/>
      <c r="F187" s="34"/>
      <c r="G187" s="194"/>
      <c r="H187" s="194" t="s">
        <v>230</v>
      </c>
      <c r="I187" s="25">
        <f t="shared" si="57"/>
      </c>
      <c r="J187" s="3"/>
      <c r="K187" s="3"/>
      <c r="L187" s="139"/>
      <c r="M187" s="139"/>
      <c r="N187" s="139"/>
      <c r="O187" s="139"/>
      <c r="P187" s="139"/>
      <c r="Q187" s="139"/>
      <c r="R187" s="139"/>
      <c r="S187" s="139"/>
      <c r="T187" s="74"/>
      <c r="U187" s="74"/>
      <c r="V187" s="74"/>
      <c r="W187" s="74"/>
      <c r="X187" s="74"/>
      <c r="Y187" s="74"/>
      <c r="Z187" s="43"/>
      <c r="AA187" s="77"/>
    </row>
    <row r="188" spans="1:27" ht="24" customHeight="1">
      <c r="A188" s="122" t="s">
        <v>33</v>
      </c>
      <c r="B188" s="128" t="s">
        <v>192</v>
      </c>
      <c r="C188" s="4"/>
      <c r="D188" s="3"/>
      <c r="E188" s="4"/>
      <c r="F188" s="34"/>
      <c r="G188" s="194"/>
      <c r="H188" s="194" t="s">
        <v>230</v>
      </c>
      <c r="I188" s="25">
        <f t="shared" si="57"/>
      </c>
      <c r="J188" s="3"/>
      <c r="K188" s="3"/>
      <c r="L188" s="139"/>
      <c r="M188" s="139"/>
      <c r="N188" s="139"/>
      <c r="O188" s="139"/>
      <c r="P188" s="139"/>
      <c r="Q188" s="139"/>
      <c r="R188" s="139"/>
      <c r="S188" s="139"/>
      <c r="T188" s="74"/>
      <c r="U188" s="74"/>
      <c r="V188" s="74"/>
      <c r="W188" s="74"/>
      <c r="X188" s="74"/>
      <c r="Y188" s="74"/>
      <c r="Z188" s="43"/>
      <c r="AA188" s="77"/>
    </row>
    <row r="189" spans="1:27" ht="24" customHeight="1">
      <c r="A189" s="122" t="s">
        <v>34</v>
      </c>
      <c r="B189" s="128" t="s">
        <v>193</v>
      </c>
      <c r="C189" s="4"/>
      <c r="D189" s="3"/>
      <c r="E189" s="4"/>
      <c r="F189" s="34"/>
      <c r="G189" s="194"/>
      <c r="H189" s="194" t="s">
        <v>230</v>
      </c>
      <c r="I189" s="25">
        <f t="shared" si="57"/>
      </c>
      <c r="J189" s="3"/>
      <c r="K189" s="3"/>
      <c r="L189" s="74">
        <f aca="true" t="shared" si="66" ref="L189:X190">L190</f>
        <v>0</v>
      </c>
      <c r="M189" s="74">
        <f t="shared" si="66"/>
        <v>0</v>
      </c>
      <c r="N189" s="74">
        <f t="shared" si="66"/>
        <v>0</v>
      </c>
      <c r="O189" s="74">
        <f t="shared" si="66"/>
        <v>0</v>
      </c>
      <c r="P189" s="74">
        <f t="shared" si="66"/>
        <v>0</v>
      </c>
      <c r="Q189" s="74">
        <f t="shared" si="66"/>
        <v>0</v>
      </c>
      <c r="R189" s="74">
        <f t="shared" si="66"/>
        <v>0</v>
      </c>
      <c r="S189" s="74">
        <f t="shared" si="66"/>
        <v>0</v>
      </c>
      <c r="T189" s="74">
        <f t="shared" si="66"/>
        <v>0</v>
      </c>
      <c r="U189" s="74">
        <f t="shared" si="66"/>
        <v>0</v>
      </c>
      <c r="V189" s="74">
        <f t="shared" si="66"/>
        <v>0</v>
      </c>
      <c r="W189" s="74">
        <f t="shared" si="66"/>
        <v>20000</v>
      </c>
      <c r="X189" s="74">
        <f t="shared" si="66"/>
        <v>20000</v>
      </c>
      <c r="Y189" s="74"/>
      <c r="Z189" s="55"/>
      <c r="AA189" s="77"/>
    </row>
    <row r="190" spans="1:27" ht="24" customHeight="1">
      <c r="A190" s="71"/>
      <c r="B190" s="57" t="s">
        <v>113</v>
      </c>
      <c r="C190" s="294"/>
      <c r="D190" s="294"/>
      <c r="E190" s="294"/>
      <c r="F190" s="4"/>
      <c r="G190" s="194"/>
      <c r="H190" s="194" t="s">
        <v>230</v>
      </c>
      <c r="I190" s="25">
        <f t="shared" si="57"/>
      </c>
      <c r="J190" s="15"/>
      <c r="K190" s="294"/>
      <c r="L190" s="81">
        <f t="shared" si="66"/>
        <v>0</v>
      </c>
      <c r="M190" s="81">
        <f t="shared" si="66"/>
        <v>0</v>
      </c>
      <c r="N190" s="81">
        <f t="shared" si="66"/>
        <v>0</v>
      </c>
      <c r="O190" s="81">
        <f t="shared" si="66"/>
        <v>0</v>
      </c>
      <c r="P190" s="81">
        <f t="shared" si="66"/>
        <v>0</v>
      </c>
      <c r="Q190" s="81">
        <f t="shared" si="66"/>
        <v>0</v>
      </c>
      <c r="R190" s="81">
        <f t="shared" si="66"/>
        <v>0</v>
      </c>
      <c r="S190" s="81">
        <f t="shared" si="66"/>
        <v>0</v>
      </c>
      <c r="T190" s="81">
        <f t="shared" si="66"/>
        <v>0</v>
      </c>
      <c r="U190" s="81">
        <f t="shared" si="66"/>
        <v>0</v>
      </c>
      <c r="V190" s="81">
        <f t="shared" si="66"/>
        <v>0</v>
      </c>
      <c r="W190" s="81">
        <f t="shared" si="66"/>
        <v>20000</v>
      </c>
      <c r="X190" s="81">
        <f t="shared" si="66"/>
        <v>20000</v>
      </c>
      <c r="Y190" s="81"/>
      <c r="Z190" s="27"/>
      <c r="AA190" s="77"/>
    </row>
    <row r="191" spans="1:27" ht="21.75" customHeight="1">
      <c r="A191" s="291">
        <v>1</v>
      </c>
      <c r="B191" s="106" t="s">
        <v>174</v>
      </c>
      <c r="C191" s="100" t="s">
        <v>12</v>
      </c>
      <c r="D191" s="100" t="s">
        <v>151</v>
      </c>
      <c r="E191" s="107" t="s">
        <v>24</v>
      </c>
      <c r="F191" s="51"/>
      <c r="G191" s="194"/>
      <c r="H191" s="194" t="s">
        <v>230</v>
      </c>
      <c r="I191" s="25">
        <f t="shared" si="57"/>
      </c>
      <c r="J191" s="15">
        <v>20000</v>
      </c>
      <c r="K191" s="50"/>
      <c r="L191" s="139">
        <v>0</v>
      </c>
      <c r="M191" s="201"/>
      <c r="N191" s="139">
        <v>0</v>
      </c>
      <c r="O191" s="201"/>
      <c r="P191" s="139">
        <v>0</v>
      </c>
      <c r="Q191" s="85"/>
      <c r="R191" s="139">
        <v>0</v>
      </c>
      <c r="S191" s="85"/>
      <c r="T191" s="52"/>
      <c r="U191" s="126"/>
      <c r="V191" s="84"/>
      <c r="W191" s="31">
        <v>20000</v>
      </c>
      <c r="X191" s="31">
        <v>20000</v>
      </c>
      <c r="Y191" s="31"/>
      <c r="Z191" s="43"/>
      <c r="AA191" s="77"/>
    </row>
    <row r="192" spans="1:27" ht="59.25" customHeight="1">
      <c r="A192" s="70" t="s">
        <v>211</v>
      </c>
      <c r="B192" s="327" t="s">
        <v>132</v>
      </c>
      <c r="C192" s="195"/>
      <c r="D192" s="50"/>
      <c r="E192" s="195"/>
      <c r="F192" s="51"/>
      <c r="G192" s="194"/>
      <c r="H192" s="194" t="s">
        <v>230</v>
      </c>
      <c r="I192" s="25">
        <f t="shared" si="57"/>
      </c>
      <c r="J192" s="50"/>
      <c r="K192" s="50"/>
      <c r="L192" s="139"/>
      <c r="M192" s="139"/>
      <c r="N192" s="139"/>
      <c r="O192" s="139"/>
      <c r="P192" s="139"/>
      <c r="Q192" s="139"/>
      <c r="R192" s="139"/>
      <c r="S192" s="139"/>
      <c r="T192" s="52"/>
      <c r="U192" s="126"/>
      <c r="V192" s="84"/>
      <c r="W192" s="37">
        <v>40000</v>
      </c>
      <c r="X192" s="37">
        <v>40000</v>
      </c>
      <c r="Y192" s="37"/>
      <c r="Z192" s="43"/>
      <c r="AA192" s="77"/>
    </row>
    <row r="193" spans="1:27" ht="57.75" customHeight="1">
      <c r="A193" s="70" t="s">
        <v>212</v>
      </c>
      <c r="B193" s="329" t="s">
        <v>133</v>
      </c>
      <c r="C193" s="195"/>
      <c r="D193" s="50"/>
      <c r="E193" s="195"/>
      <c r="F193" s="51"/>
      <c r="G193" s="194"/>
      <c r="H193" s="194" t="s">
        <v>230</v>
      </c>
      <c r="I193" s="25">
        <f t="shared" si="57"/>
      </c>
      <c r="J193" s="50"/>
      <c r="K193" s="50"/>
      <c r="L193" s="139"/>
      <c r="M193" s="139"/>
      <c r="N193" s="139"/>
      <c r="O193" s="139"/>
      <c r="P193" s="139"/>
      <c r="Q193" s="139"/>
      <c r="R193" s="139"/>
      <c r="S193" s="139"/>
      <c r="T193" s="52"/>
      <c r="U193" s="126"/>
      <c r="V193" s="84"/>
      <c r="W193" s="37">
        <v>50000</v>
      </c>
      <c r="X193" s="37">
        <v>50000</v>
      </c>
      <c r="Y193" s="37"/>
      <c r="Z193" s="43"/>
      <c r="AA193" s="77"/>
    </row>
    <row r="194" spans="1:27" ht="21.75" customHeight="1">
      <c r="A194" s="70" t="s">
        <v>213</v>
      </c>
      <c r="B194" s="329" t="s">
        <v>134</v>
      </c>
      <c r="C194" s="195"/>
      <c r="D194" s="50"/>
      <c r="E194" s="195"/>
      <c r="F194" s="51"/>
      <c r="G194" s="194"/>
      <c r="H194" s="194" t="s">
        <v>230</v>
      </c>
      <c r="I194" s="25">
        <f t="shared" si="57"/>
      </c>
      <c r="J194" s="50"/>
      <c r="K194" s="50"/>
      <c r="L194" s="80">
        <f>L195</f>
        <v>0</v>
      </c>
      <c r="M194" s="80">
        <f aca="true" t="shared" si="67" ref="M194:X194">M195</f>
        <v>0</v>
      </c>
      <c r="N194" s="80">
        <f t="shared" si="67"/>
        <v>0</v>
      </c>
      <c r="O194" s="80">
        <f t="shared" si="67"/>
        <v>0</v>
      </c>
      <c r="P194" s="80">
        <f t="shared" si="67"/>
        <v>0</v>
      </c>
      <c r="Q194" s="80">
        <f t="shared" si="67"/>
        <v>0</v>
      </c>
      <c r="R194" s="80">
        <f t="shared" si="67"/>
        <v>0</v>
      </c>
      <c r="S194" s="80">
        <f t="shared" si="67"/>
        <v>0</v>
      </c>
      <c r="T194" s="80">
        <f t="shared" si="67"/>
        <v>0</v>
      </c>
      <c r="U194" s="80">
        <f t="shared" si="67"/>
        <v>0</v>
      </c>
      <c r="V194" s="80">
        <f t="shared" si="67"/>
        <v>0</v>
      </c>
      <c r="W194" s="80">
        <f t="shared" si="67"/>
        <v>150000</v>
      </c>
      <c r="X194" s="80">
        <f t="shared" si="67"/>
        <v>150000</v>
      </c>
      <c r="Y194" s="80"/>
      <c r="Z194" s="43"/>
      <c r="AA194" s="77"/>
    </row>
    <row r="195" spans="1:27" ht="24" customHeight="1">
      <c r="A195" s="122" t="s">
        <v>32</v>
      </c>
      <c r="B195" s="128" t="s">
        <v>186</v>
      </c>
      <c r="C195" s="4"/>
      <c r="D195" s="3"/>
      <c r="E195" s="4"/>
      <c r="F195" s="34"/>
      <c r="G195" s="194"/>
      <c r="H195" s="194" t="s">
        <v>230</v>
      </c>
      <c r="I195" s="25">
        <f t="shared" si="57"/>
      </c>
      <c r="J195" s="3"/>
      <c r="K195" s="3"/>
      <c r="L195" s="74">
        <f aca="true" t="shared" si="68" ref="L195:X196">L196</f>
        <v>0</v>
      </c>
      <c r="M195" s="74">
        <f t="shared" si="68"/>
        <v>0</v>
      </c>
      <c r="N195" s="74">
        <f t="shared" si="68"/>
        <v>0</v>
      </c>
      <c r="O195" s="74">
        <f t="shared" si="68"/>
        <v>0</v>
      </c>
      <c r="P195" s="74">
        <f t="shared" si="68"/>
        <v>0</v>
      </c>
      <c r="Q195" s="74">
        <f t="shared" si="68"/>
        <v>0</v>
      </c>
      <c r="R195" s="74">
        <f t="shared" si="68"/>
        <v>0</v>
      </c>
      <c r="S195" s="74">
        <f t="shared" si="68"/>
        <v>0</v>
      </c>
      <c r="T195" s="74">
        <f t="shared" si="68"/>
        <v>0</v>
      </c>
      <c r="U195" s="74">
        <f t="shared" si="68"/>
        <v>0</v>
      </c>
      <c r="V195" s="74">
        <f t="shared" si="68"/>
        <v>0</v>
      </c>
      <c r="W195" s="74">
        <f t="shared" si="68"/>
        <v>150000</v>
      </c>
      <c r="X195" s="74">
        <f t="shared" si="68"/>
        <v>150000</v>
      </c>
      <c r="Y195" s="74"/>
      <c r="Z195" s="55"/>
      <c r="AA195" s="77"/>
    </row>
    <row r="196" spans="1:27" ht="19.5" customHeight="1">
      <c r="A196" s="42"/>
      <c r="B196" s="49" t="s">
        <v>113</v>
      </c>
      <c r="C196" s="195"/>
      <c r="D196" s="50"/>
      <c r="E196" s="195"/>
      <c r="F196" s="51"/>
      <c r="G196" s="194"/>
      <c r="H196" s="194" t="s">
        <v>230</v>
      </c>
      <c r="I196" s="25">
        <f t="shared" si="57"/>
      </c>
      <c r="J196" s="50"/>
      <c r="K196" s="50"/>
      <c r="L196" s="84">
        <f t="shared" si="68"/>
        <v>0</v>
      </c>
      <c r="M196" s="84">
        <f t="shared" si="68"/>
        <v>0</v>
      </c>
      <c r="N196" s="84">
        <f t="shared" si="68"/>
        <v>0</v>
      </c>
      <c r="O196" s="84">
        <f t="shared" si="68"/>
        <v>0</v>
      </c>
      <c r="P196" s="84">
        <f t="shared" si="68"/>
        <v>0</v>
      </c>
      <c r="Q196" s="84">
        <f t="shared" si="68"/>
        <v>0</v>
      </c>
      <c r="R196" s="84">
        <f t="shared" si="68"/>
        <v>0</v>
      </c>
      <c r="S196" s="84">
        <f t="shared" si="68"/>
        <v>0</v>
      </c>
      <c r="T196" s="84">
        <f t="shared" si="68"/>
        <v>0</v>
      </c>
      <c r="U196" s="84">
        <f t="shared" si="68"/>
        <v>0</v>
      </c>
      <c r="V196" s="84">
        <f t="shared" si="68"/>
        <v>0</v>
      </c>
      <c r="W196" s="84">
        <f t="shared" si="68"/>
        <v>150000</v>
      </c>
      <c r="X196" s="84">
        <f t="shared" si="68"/>
        <v>150000</v>
      </c>
      <c r="Y196" s="84"/>
      <c r="Z196" s="43"/>
      <c r="AA196" s="77"/>
    </row>
    <row r="197" spans="1:27" ht="60" customHeight="1">
      <c r="A197" s="289">
        <v>1</v>
      </c>
      <c r="B197" s="13" t="s">
        <v>120</v>
      </c>
      <c r="C197" s="20" t="s">
        <v>12</v>
      </c>
      <c r="D197" s="16"/>
      <c r="E197" s="20"/>
      <c r="F197" s="290">
        <v>460</v>
      </c>
      <c r="G197" s="194"/>
      <c r="H197" s="194" t="s">
        <v>230</v>
      </c>
      <c r="I197" s="25">
        <f t="shared" si="57"/>
      </c>
      <c r="J197" s="14"/>
      <c r="K197" s="20"/>
      <c r="L197" s="139">
        <v>0</v>
      </c>
      <c r="M197" s="24"/>
      <c r="N197" s="139">
        <v>0</v>
      </c>
      <c r="O197" s="24"/>
      <c r="P197" s="139">
        <v>0</v>
      </c>
      <c r="Q197" s="52"/>
      <c r="R197" s="139">
        <v>0</v>
      </c>
      <c r="S197" s="52"/>
      <c r="T197" s="52"/>
      <c r="U197" s="126"/>
      <c r="V197" s="284"/>
      <c r="W197" s="31">
        <v>150000</v>
      </c>
      <c r="X197" s="31">
        <v>150000</v>
      </c>
      <c r="Y197" s="31"/>
      <c r="Z197" s="5" t="s">
        <v>121</v>
      </c>
      <c r="AA197" s="77"/>
    </row>
    <row r="198" spans="1:27" s="125" customFormat="1" ht="58.5" customHeight="1">
      <c r="A198" s="70" t="s">
        <v>214</v>
      </c>
      <c r="B198" s="36" t="s">
        <v>180</v>
      </c>
      <c r="C198" s="33"/>
      <c r="D198" s="123"/>
      <c r="E198" s="123"/>
      <c r="F198" s="123"/>
      <c r="G198" s="194"/>
      <c r="H198" s="194" t="s">
        <v>230</v>
      </c>
      <c r="I198" s="25">
        <f>IF(ISBLANK(G198),"","UBND tỉnh")</f>
      </c>
      <c r="J198" s="21"/>
      <c r="K198" s="34"/>
      <c r="L198" s="80">
        <f aca="true" t="shared" si="69" ref="L198:X198">L199+L200+L201</f>
        <v>14640</v>
      </c>
      <c r="M198" s="80">
        <f t="shared" si="69"/>
        <v>0</v>
      </c>
      <c r="N198" s="80">
        <f t="shared" si="69"/>
        <v>14640</v>
      </c>
      <c r="O198" s="80">
        <f t="shared" si="69"/>
        <v>0</v>
      </c>
      <c r="P198" s="80">
        <f t="shared" si="69"/>
        <v>17988</v>
      </c>
      <c r="Q198" s="80">
        <f t="shared" si="69"/>
        <v>0</v>
      </c>
      <c r="R198" s="80">
        <f t="shared" si="69"/>
        <v>17988</v>
      </c>
      <c r="S198" s="80">
        <f t="shared" si="69"/>
        <v>0</v>
      </c>
      <c r="T198" s="80">
        <f t="shared" si="69"/>
        <v>10443</v>
      </c>
      <c r="U198" s="80">
        <f t="shared" si="69"/>
        <v>4197</v>
      </c>
      <c r="V198" s="80">
        <f t="shared" si="69"/>
        <v>7545</v>
      </c>
      <c r="W198" s="80">
        <f t="shared" si="69"/>
        <v>20000</v>
      </c>
      <c r="X198" s="80">
        <f t="shared" si="69"/>
        <v>20000</v>
      </c>
      <c r="Y198" s="80"/>
      <c r="Z198" s="124"/>
      <c r="AA198" s="77"/>
    </row>
    <row r="199" spans="1:27" ht="24" customHeight="1">
      <c r="A199" s="122" t="s">
        <v>32</v>
      </c>
      <c r="B199" s="128" t="s">
        <v>186</v>
      </c>
      <c r="C199" s="4"/>
      <c r="D199" s="3"/>
      <c r="E199" s="4"/>
      <c r="F199" s="34"/>
      <c r="G199" s="194"/>
      <c r="H199" s="194" t="s">
        <v>230</v>
      </c>
      <c r="I199" s="25"/>
      <c r="J199" s="3"/>
      <c r="K199" s="3"/>
      <c r="L199" s="139"/>
      <c r="M199" s="139"/>
      <c r="N199" s="139"/>
      <c r="O199" s="139"/>
      <c r="P199" s="139"/>
      <c r="Q199" s="139"/>
      <c r="R199" s="139"/>
      <c r="S199" s="139"/>
      <c r="T199" s="74"/>
      <c r="U199" s="74"/>
      <c r="V199" s="74"/>
      <c r="W199" s="74"/>
      <c r="X199" s="74"/>
      <c r="Y199" s="74"/>
      <c r="Z199" s="55"/>
      <c r="AA199" s="77"/>
    </row>
    <row r="200" spans="1:27" ht="24" customHeight="1">
      <c r="A200" s="122" t="s">
        <v>33</v>
      </c>
      <c r="B200" s="128" t="s">
        <v>192</v>
      </c>
      <c r="C200" s="4"/>
      <c r="D200" s="3"/>
      <c r="E200" s="4"/>
      <c r="F200" s="34"/>
      <c r="G200" s="194"/>
      <c r="H200" s="194" t="s">
        <v>230</v>
      </c>
      <c r="I200" s="25">
        <f aca="true" t="shared" si="70" ref="I200:I210">IF(ISBLANK(G200),"","UBND tỉnh")</f>
      </c>
      <c r="J200" s="3"/>
      <c r="K200" s="3"/>
      <c r="L200" s="139"/>
      <c r="M200" s="139"/>
      <c r="N200" s="139"/>
      <c r="O200" s="139"/>
      <c r="P200" s="139"/>
      <c r="Q200" s="139"/>
      <c r="R200" s="139"/>
      <c r="S200" s="139"/>
      <c r="T200" s="74"/>
      <c r="U200" s="74"/>
      <c r="V200" s="74"/>
      <c r="W200" s="74"/>
      <c r="X200" s="74"/>
      <c r="Y200" s="74"/>
      <c r="Z200" s="55"/>
      <c r="AA200" s="77"/>
    </row>
    <row r="201" spans="1:27" ht="24" customHeight="1">
      <c r="A201" s="122" t="s">
        <v>34</v>
      </c>
      <c r="B201" s="128" t="s">
        <v>193</v>
      </c>
      <c r="C201" s="4"/>
      <c r="D201" s="3"/>
      <c r="E201" s="4"/>
      <c r="F201" s="34"/>
      <c r="G201" s="194"/>
      <c r="H201" s="194" t="s">
        <v>230</v>
      </c>
      <c r="I201" s="25">
        <f t="shared" si="70"/>
      </c>
      <c r="J201" s="3"/>
      <c r="K201" s="3"/>
      <c r="L201" s="74">
        <f aca="true" t="shared" si="71" ref="L201:X201">L202+L206</f>
        <v>14640</v>
      </c>
      <c r="M201" s="74">
        <f t="shared" si="71"/>
        <v>0</v>
      </c>
      <c r="N201" s="74">
        <f t="shared" si="71"/>
        <v>14640</v>
      </c>
      <c r="O201" s="74">
        <f t="shared" si="71"/>
        <v>0</v>
      </c>
      <c r="P201" s="74">
        <f t="shared" si="71"/>
        <v>17988</v>
      </c>
      <c r="Q201" s="74">
        <f t="shared" si="71"/>
        <v>0</v>
      </c>
      <c r="R201" s="74">
        <f t="shared" si="71"/>
        <v>17988</v>
      </c>
      <c r="S201" s="74">
        <f t="shared" si="71"/>
        <v>0</v>
      </c>
      <c r="T201" s="74">
        <f t="shared" si="71"/>
        <v>10443</v>
      </c>
      <c r="U201" s="74">
        <f t="shared" si="71"/>
        <v>4197</v>
      </c>
      <c r="V201" s="74">
        <f t="shared" si="71"/>
        <v>7545</v>
      </c>
      <c r="W201" s="74">
        <f t="shared" si="71"/>
        <v>20000</v>
      </c>
      <c r="X201" s="74">
        <f t="shared" si="71"/>
        <v>20000</v>
      </c>
      <c r="Y201" s="74"/>
      <c r="Z201" s="55"/>
      <c r="AA201" s="77"/>
    </row>
    <row r="202" spans="1:27" s="125" customFormat="1" ht="23.25" customHeight="1">
      <c r="A202" s="318"/>
      <c r="B202" s="49" t="s">
        <v>112</v>
      </c>
      <c r="C202" s="33"/>
      <c r="D202" s="123"/>
      <c r="E202" s="123"/>
      <c r="F202" s="123"/>
      <c r="G202" s="194"/>
      <c r="H202" s="194" t="s">
        <v>230</v>
      </c>
      <c r="I202" s="25">
        <f t="shared" si="70"/>
      </c>
      <c r="J202" s="21"/>
      <c r="K202" s="34"/>
      <c r="L202" s="81">
        <f>L203+L205</f>
        <v>14640</v>
      </c>
      <c r="M202" s="81">
        <f aca="true" t="shared" si="72" ref="M202:X202">M203+M205</f>
        <v>0</v>
      </c>
      <c r="N202" s="81">
        <f t="shared" si="72"/>
        <v>14640</v>
      </c>
      <c r="O202" s="81">
        <f t="shared" si="72"/>
        <v>0</v>
      </c>
      <c r="P202" s="81">
        <f t="shared" si="72"/>
        <v>17988</v>
      </c>
      <c r="Q202" s="81">
        <f t="shared" si="72"/>
        <v>0</v>
      </c>
      <c r="R202" s="81">
        <f t="shared" si="72"/>
        <v>17988</v>
      </c>
      <c r="S202" s="81">
        <f t="shared" si="72"/>
        <v>0</v>
      </c>
      <c r="T202" s="81">
        <f t="shared" si="72"/>
        <v>10443</v>
      </c>
      <c r="U202" s="81">
        <f t="shared" si="72"/>
        <v>4197</v>
      </c>
      <c r="V202" s="81">
        <f t="shared" si="72"/>
        <v>7545</v>
      </c>
      <c r="W202" s="81">
        <f t="shared" si="72"/>
        <v>20000</v>
      </c>
      <c r="X202" s="81">
        <f t="shared" si="72"/>
        <v>20000</v>
      </c>
      <c r="Y202" s="81"/>
      <c r="Z202" s="124"/>
      <c r="AA202" s="77"/>
    </row>
    <row r="203" spans="1:27" ht="79.5" customHeight="1">
      <c r="A203" s="323">
        <v>1</v>
      </c>
      <c r="B203" s="330" t="s">
        <v>181</v>
      </c>
      <c r="C203" s="20" t="s">
        <v>16</v>
      </c>
      <c r="D203" s="11"/>
      <c r="E203" s="11"/>
      <c r="F203" s="11"/>
      <c r="G203" s="194"/>
      <c r="H203" s="194" t="s">
        <v>230</v>
      </c>
      <c r="I203" s="25">
        <f t="shared" si="70"/>
      </c>
      <c r="J203" s="15"/>
      <c r="K203" s="4"/>
      <c r="L203" s="139">
        <f>L204</f>
        <v>14560</v>
      </c>
      <c r="M203" s="139">
        <f>M204</f>
        <v>0</v>
      </c>
      <c r="N203" s="139">
        <f>N204</f>
        <v>14560</v>
      </c>
      <c r="O203" s="139">
        <f aca="true" t="shared" si="73" ref="O203:X203">O204</f>
        <v>0</v>
      </c>
      <c r="P203" s="139">
        <f t="shared" si="73"/>
        <v>16668</v>
      </c>
      <c r="Q203" s="139">
        <f t="shared" si="73"/>
        <v>0</v>
      </c>
      <c r="R203" s="139">
        <f t="shared" si="73"/>
        <v>16668</v>
      </c>
      <c r="S203" s="139">
        <f t="shared" si="73"/>
        <v>0</v>
      </c>
      <c r="T203" s="139">
        <f t="shared" si="73"/>
        <v>10363</v>
      </c>
      <c r="U203" s="139">
        <f t="shared" si="73"/>
        <v>4197</v>
      </c>
      <c r="V203" s="139">
        <f t="shared" si="73"/>
        <v>6305</v>
      </c>
      <c r="W203" s="139">
        <f t="shared" si="73"/>
        <v>10000</v>
      </c>
      <c r="X203" s="139">
        <f t="shared" si="73"/>
        <v>10000</v>
      </c>
      <c r="Y203" s="31"/>
      <c r="Z203" s="22"/>
      <c r="AA203" s="77"/>
    </row>
    <row r="204" spans="1:27" ht="32.25" customHeight="1">
      <c r="A204" s="323"/>
      <c r="B204" s="331" t="s">
        <v>337</v>
      </c>
      <c r="C204" s="20"/>
      <c r="D204" s="11"/>
      <c r="E204" s="11"/>
      <c r="F204" s="11"/>
      <c r="G204" s="194">
        <v>1777</v>
      </c>
      <c r="H204" s="225">
        <v>39812</v>
      </c>
      <c r="I204" s="25" t="str">
        <f t="shared" si="70"/>
        <v>UBND tỉnh</v>
      </c>
      <c r="J204" s="15">
        <v>27126</v>
      </c>
      <c r="K204" s="4"/>
      <c r="L204" s="139">
        <v>14560</v>
      </c>
      <c r="M204" s="200"/>
      <c r="N204" s="139">
        <v>14560</v>
      </c>
      <c r="O204" s="200"/>
      <c r="P204" s="139">
        <v>16668</v>
      </c>
      <c r="Q204" s="89"/>
      <c r="R204" s="139">
        <v>16668</v>
      </c>
      <c r="S204" s="89"/>
      <c r="T204" s="52">
        <v>10363</v>
      </c>
      <c r="U204" s="126">
        <v>4197</v>
      </c>
      <c r="V204" s="284">
        <v>6305</v>
      </c>
      <c r="W204" s="31">
        <v>10000</v>
      </c>
      <c r="X204" s="31">
        <v>10000</v>
      </c>
      <c r="Y204" s="31"/>
      <c r="Z204" s="22"/>
      <c r="AA204" s="77"/>
    </row>
    <row r="205" spans="1:27" ht="39.75" customHeight="1">
      <c r="A205" s="323">
        <v>2</v>
      </c>
      <c r="B205" s="330" t="s">
        <v>182</v>
      </c>
      <c r="C205" s="20" t="s">
        <v>13</v>
      </c>
      <c r="D205" s="11"/>
      <c r="E205" s="11"/>
      <c r="F205" s="11"/>
      <c r="G205" s="194"/>
      <c r="H205" s="194" t="s">
        <v>230</v>
      </c>
      <c r="I205" s="25">
        <f t="shared" si="70"/>
      </c>
      <c r="J205" s="15"/>
      <c r="K205" s="4"/>
      <c r="L205" s="139">
        <v>80</v>
      </c>
      <c r="M205" s="200"/>
      <c r="N205" s="139">
        <v>80</v>
      </c>
      <c r="O205" s="200"/>
      <c r="P205" s="139">
        <v>1320</v>
      </c>
      <c r="Q205" s="89"/>
      <c r="R205" s="139">
        <v>1320</v>
      </c>
      <c r="S205" s="89"/>
      <c r="T205" s="52">
        <v>80</v>
      </c>
      <c r="U205" s="126"/>
      <c r="V205" s="284">
        <v>1240</v>
      </c>
      <c r="W205" s="31">
        <v>10000</v>
      </c>
      <c r="X205" s="31">
        <v>10000</v>
      </c>
      <c r="Y205" s="31"/>
      <c r="Z205" s="22"/>
      <c r="AA205" s="77"/>
    </row>
    <row r="206" spans="1:27" ht="21.75" customHeight="1">
      <c r="A206" s="318"/>
      <c r="B206" s="99" t="s">
        <v>113</v>
      </c>
      <c r="C206" s="20"/>
      <c r="D206" s="11"/>
      <c r="E206" s="11"/>
      <c r="F206" s="51"/>
      <c r="G206" s="194"/>
      <c r="H206" s="194" t="s">
        <v>230</v>
      </c>
      <c r="I206" s="25">
        <f t="shared" si="70"/>
      </c>
      <c r="J206" s="50"/>
      <c r="K206" s="50"/>
      <c r="L206" s="81">
        <f aca="true" t="shared" si="74" ref="L206:X206">SUM(L207:L208)</f>
        <v>0</v>
      </c>
      <c r="M206" s="81">
        <f t="shared" si="74"/>
        <v>0</v>
      </c>
      <c r="N206" s="81">
        <f t="shared" si="74"/>
        <v>0</v>
      </c>
      <c r="O206" s="81">
        <f t="shared" si="74"/>
        <v>0</v>
      </c>
      <c r="P206" s="81">
        <f t="shared" si="74"/>
        <v>0</v>
      </c>
      <c r="Q206" s="81">
        <f t="shared" si="74"/>
        <v>0</v>
      </c>
      <c r="R206" s="81">
        <f t="shared" si="74"/>
        <v>0</v>
      </c>
      <c r="S206" s="81">
        <f t="shared" si="74"/>
        <v>0</v>
      </c>
      <c r="T206" s="81">
        <f t="shared" si="74"/>
        <v>0</v>
      </c>
      <c r="U206" s="81">
        <f t="shared" si="74"/>
        <v>0</v>
      </c>
      <c r="V206" s="81">
        <f t="shared" si="74"/>
        <v>0</v>
      </c>
      <c r="W206" s="81">
        <f t="shared" si="74"/>
        <v>0</v>
      </c>
      <c r="X206" s="81">
        <f t="shared" si="74"/>
        <v>0</v>
      </c>
      <c r="Y206" s="81"/>
      <c r="Z206" s="43"/>
      <c r="AA206" s="77"/>
    </row>
    <row r="207" spans="1:27" s="146" customFormat="1" ht="21.75" customHeight="1">
      <c r="A207" s="328">
        <v>1</v>
      </c>
      <c r="B207" s="203" t="s">
        <v>152</v>
      </c>
      <c r="C207" s="204"/>
      <c r="D207" s="205"/>
      <c r="E207" s="205"/>
      <c r="F207" s="206"/>
      <c r="G207" s="207"/>
      <c r="H207" s="207" t="s">
        <v>230</v>
      </c>
      <c r="I207" s="25">
        <f t="shared" si="70"/>
      </c>
      <c r="J207" s="208"/>
      <c r="K207" s="208"/>
      <c r="L207" s="209">
        <v>0</v>
      </c>
      <c r="M207" s="250"/>
      <c r="N207" s="209">
        <v>0</v>
      </c>
      <c r="O207" s="250"/>
      <c r="P207" s="209">
        <v>0</v>
      </c>
      <c r="Q207" s="210"/>
      <c r="R207" s="209">
        <v>0</v>
      </c>
      <c r="S207" s="210"/>
      <c r="T207" s="211"/>
      <c r="U207" s="211"/>
      <c r="V207" s="212"/>
      <c r="W207" s="90"/>
      <c r="X207" s="90"/>
      <c r="Y207" s="90"/>
      <c r="Z207" s="145"/>
      <c r="AA207" s="77"/>
    </row>
    <row r="208" spans="1:27" s="146" customFormat="1" ht="21.75" customHeight="1">
      <c r="A208" s="328">
        <v>2</v>
      </c>
      <c r="B208" s="203" t="s">
        <v>153</v>
      </c>
      <c r="C208" s="204"/>
      <c r="D208" s="205"/>
      <c r="E208" s="205"/>
      <c r="F208" s="206"/>
      <c r="G208" s="207"/>
      <c r="H208" s="207" t="s">
        <v>230</v>
      </c>
      <c r="I208" s="25">
        <f t="shared" si="70"/>
      </c>
      <c r="J208" s="208"/>
      <c r="K208" s="208"/>
      <c r="L208" s="209">
        <v>0</v>
      </c>
      <c r="M208" s="250"/>
      <c r="N208" s="209">
        <v>0</v>
      </c>
      <c r="O208" s="250"/>
      <c r="P208" s="209">
        <v>0</v>
      </c>
      <c r="Q208" s="210"/>
      <c r="R208" s="209">
        <v>0</v>
      </c>
      <c r="S208" s="210"/>
      <c r="T208" s="211"/>
      <c r="U208" s="211"/>
      <c r="V208" s="212"/>
      <c r="W208" s="90"/>
      <c r="X208" s="90"/>
      <c r="Y208" s="90"/>
      <c r="Z208" s="145"/>
      <c r="AA208" s="77"/>
    </row>
    <row r="209" spans="1:27" ht="101.25" customHeight="1">
      <c r="A209" s="70" t="s">
        <v>215</v>
      </c>
      <c r="B209" s="93" t="s">
        <v>159</v>
      </c>
      <c r="C209" s="20"/>
      <c r="D209" s="11"/>
      <c r="E209" s="11"/>
      <c r="F209" s="11"/>
      <c r="G209" s="194"/>
      <c r="H209" s="194" t="s">
        <v>230</v>
      </c>
      <c r="I209" s="25">
        <f t="shared" si="70"/>
      </c>
      <c r="J209" s="15"/>
      <c r="K209" s="4"/>
      <c r="L209" s="139"/>
      <c r="M209" s="139"/>
      <c r="N209" s="139"/>
      <c r="O209" s="139"/>
      <c r="P209" s="139"/>
      <c r="Q209" s="139"/>
      <c r="R209" s="139"/>
      <c r="S209" s="139"/>
      <c r="T209" s="52"/>
      <c r="U209" s="126"/>
      <c r="V209" s="284"/>
      <c r="W209" s="30">
        <v>5000</v>
      </c>
      <c r="X209" s="30">
        <v>5000</v>
      </c>
      <c r="Y209" s="30"/>
      <c r="Z209" s="22"/>
      <c r="AA209" s="77"/>
    </row>
    <row r="210" spans="1:27" ht="84" customHeight="1">
      <c r="A210" s="70" t="s">
        <v>216</v>
      </c>
      <c r="B210" s="36" t="s">
        <v>178</v>
      </c>
      <c r="C210" s="20"/>
      <c r="D210" s="11"/>
      <c r="E210" s="11"/>
      <c r="F210" s="11"/>
      <c r="G210" s="194"/>
      <c r="H210" s="194" t="s">
        <v>230</v>
      </c>
      <c r="I210" s="25">
        <f t="shared" si="70"/>
      </c>
      <c r="J210" s="15"/>
      <c r="K210" s="4"/>
      <c r="L210" s="139"/>
      <c r="M210" s="139"/>
      <c r="N210" s="139"/>
      <c r="O210" s="139"/>
      <c r="P210" s="139"/>
      <c r="Q210" s="139"/>
      <c r="R210" s="139"/>
      <c r="S210" s="139"/>
      <c r="T210" s="52"/>
      <c r="U210" s="126"/>
      <c r="V210" s="284"/>
      <c r="W210" s="30">
        <v>50000</v>
      </c>
      <c r="X210" s="30">
        <v>50000</v>
      </c>
      <c r="Y210" s="30"/>
      <c r="Z210" s="22"/>
      <c r="AA210" s="77"/>
    </row>
    <row r="211" spans="1:26" ht="19.5" thickBot="1">
      <c r="A211" s="8"/>
      <c r="B211" s="9"/>
      <c r="C211" s="226"/>
      <c r="D211" s="9"/>
      <c r="E211" s="197"/>
      <c r="F211" s="9"/>
      <c r="G211" s="202"/>
      <c r="H211" s="226"/>
      <c r="I211" s="202"/>
      <c r="J211" s="9"/>
      <c r="K211" s="9"/>
      <c r="L211" s="9"/>
      <c r="M211" s="199"/>
      <c r="N211" s="9"/>
      <c r="O211" s="199"/>
      <c r="P211" s="9"/>
      <c r="Q211" s="9"/>
      <c r="R211" s="9"/>
      <c r="S211" s="9"/>
      <c r="T211" s="9"/>
      <c r="U211" s="127"/>
      <c r="V211" s="9"/>
      <c r="W211" s="9"/>
      <c r="X211" s="9"/>
      <c r="Y211" s="9"/>
      <c r="Z211" s="10"/>
    </row>
    <row r="213" spans="23:25" ht="18.75">
      <c r="W213" s="12"/>
      <c r="X213" s="12"/>
      <c r="Y213" s="12"/>
    </row>
  </sheetData>
  <sheetProtection/>
  <mergeCells count="29">
    <mergeCell ref="U5:U7"/>
    <mergeCell ref="V5:V7"/>
    <mergeCell ref="W5:Y5"/>
    <mergeCell ref="X6:X7"/>
    <mergeCell ref="F5:F7"/>
    <mergeCell ref="B5:B7"/>
    <mergeCell ref="C5:C7"/>
    <mergeCell ref="D5:D7"/>
    <mergeCell ref="E5:E7"/>
    <mergeCell ref="X1:Z1"/>
    <mergeCell ref="N6:O6"/>
    <mergeCell ref="P6:Q6"/>
    <mergeCell ref="R6:S6"/>
    <mergeCell ref="W6:W7"/>
    <mergeCell ref="Z5:Z7"/>
    <mergeCell ref="P5:S5"/>
    <mergeCell ref="Y6:Y7"/>
    <mergeCell ref="W4:Z4"/>
    <mergeCell ref="A2:Z2"/>
    <mergeCell ref="A3:Z3"/>
    <mergeCell ref="L6:M6"/>
    <mergeCell ref="L5:O5"/>
    <mergeCell ref="G5:K5"/>
    <mergeCell ref="G6:G7"/>
    <mergeCell ref="H6:H7"/>
    <mergeCell ref="I6:I7"/>
    <mergeCell ref="J6:K6"/>
    <mergeCell ref="A5:A7"/>
    <mergeCell ref="T5:T7"/>
  </mergeCells>
  <printOptions horizontalCentered="1"/>
  <pageMargins left="0" right="0" top="0.6692913385826772" bottom="0.5905511811023623" header="0.5118110236220472" footer="0.35433070866141736"/>
  <pageSetup horizontalDpi="600" verticalDpi="600" orientation="landscape" paperSize="9" scale="43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2022-06-17T22:25:04Z</cp:lastPrinted>
  <dcterms:created xsi:type="dcterms:W3CDTF">2009-12-03T08:26:06Z</dcterms:created>
  <dcterms:modified xsi:type="dcterms:W3CDTF">2022-06-20T08:24:57Z</dcterms:modified>
  <cp:category/>
  <cp:version/>
  <cp:contentType/>
  <cp:contentStatus/>
</cp:coreProperties>
</file>